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440" windowHeight="8760" activeTab="2"/>
  </bookViews>
  <sheets>
    <sheet name="KQKD 9th2014" sheetId="1" r:id="rId1"/>
    <sheet name="KQKD" sheetId="2" r:id="rId2"/>
    <sheet name="CDKT" sheetId="3" r:id="rId3"/>
    <sheet name="LCTT" sheetId="4" r:id="rId4"/>
    <sheet name="Tang giam TSCD" sheetId="5" r:id="rId5"/>
    <sheet name="Tính thuế TNDN" sheetId="6" r:id="rId6"/>
  </sheets>
  <definedNames/>
  <calcPr fullCalcOnLoad="1"/>
</workbook>
</file>

<file path=xl/sharedStrings.xml><?xml version="1.0" encoding="utf-8"?>
<sst xmlns="http://schemas.openxmlformats.org/spreadsheetml/2006/main" count="317" uniqueCount="257">
  <si>
    <t xml:space="preserve">TỔNG CÔNG TY CN XI MĂNG VIỆT NAM  </t>
  </si>
  <si>
    <t>Mẫu số B01-DN</t>
  </si>
  <si>
    <t>Ban hành theo QĐ số 15/2006/QĐ-BTC</t>
  </si>
  <si>
    <t>Ngày 20/03/2006 của Bộ trưởng BTC</t>
  </si>
  <si>
    <t>B¸o c¸o l­u chuyÓn tiÒn tÖ gi÷a niªn ®é</t>
  </si>
  <si>
    <t>(Theo ph­¬ng ph¸p trùc tiÕp)</t>
  </si>
  <si>
    <t>(§¬n vÞ tÝnh: ®ång)</t>
  </si>
  <si>
    <t>ChØ tiªu</t>
  </si>
  <si>
    <t>M· sè</t>
  </si>
  <si>
    <t>Luü kÕ tõ ®Çu n¨m                          ®Õn cuèi quý b¸o c¸o</t>
  </si>
  <si>
    <t>N¨m nay</t>
  </si>
  <si>
    <t>N¨m tr­íc</t>
  </si>
  <si>
    <t>I - L­u chuyÓn tiÒn tõ ho¹t ®éng kinh doanh</t>
  </si>
  <si>
    <t>1. TiÒn thu tõ b¸n hµng, cung cÊp dÞch vô vµ doanh thu kh¸c</t>
  </si>
  <si>
    <t>01</t>
  </si>
  <si>
    <t>2. TiÒn chi tr¶ cho ng­êi cung cÊp hµng ho¸ vµ dÞch vô</t>
  </si>
  <si>
    <t>02</t>
  </si>
  <si>
    <t>3. TiÒn chi tr¶ cho ng­êi lao ®éng</t>
  </si>
  <si>
    <t>03</t>
  </si>
  <si>
    <t>4. TiÒn chi tr¶ l·i vay</t>
  </si>
  <si>
    <t>04</t>
  </si>
  <si>
    <t>5. TiÒn chi nép thuÕ Thu nhËp doanh nghiÖp</t>
  </si>
  <si>
    <t>05</t>
  </si>
  <si>
    <t>6. TiÒn thu kh¸c tõ ho¹t ®éng kinh doanh</t>
  </si>
  <si>
    <t>06</t>
  </si>
  <si>
    <t>7. TiÒn chi kh¸c cho ho¹t ®éng kinh doanh</t>
  </si>
  <si>
    <t>07</t>
  </si>
  <si>
    <t>L­u chuyÓn tiÒn thuÇn tõ ho¹t ®éng kinh doanh</t>
  </si>
  <si>
    <t>II- L­u chuyÓn tiÒn tõ ho¹t ®éng ®Çu t­</t>
  </si>
  <si>
    <t>1. TiÒn chi ®Ó mua s¾m, x©y dùng TSC§ vµ c¸c TS dµi h¹n kh¸c</t>
  </si>
  <si>
    <t>2. TiÒn thu tõ thanh lý, nh­îng b¸n TSC§ vµ c¸c TS dµi h¹n kh¸c</t>
  </si>
  <si>
    <t>3. TiÒn chi cho vay, mua c¸c c«ng cô nî cña ®¬n vÞ kh¸c</t>
  </si>
  <si>
    <t>4. TiÒn thu håi cho vay, b¸n l¹i c¸c c«ng cô nî cña ®¬n vÞ kh¸c</t>
  </si>
  <si>
    <t>5. TiÒn chi ®Çu t­ gãp vèn vµo ®¬n vÞ kh¸c</t>
  </si>
  <si>
    <t>6. TiÒn thu håi ®Çu t­ gãp vèn vµo ®¬n vÞ kh¸c</t>
  </si>
  <si>
    <t>7. TiÒn thu l·i cho vay, cæ tøc vµ lîi nhuËn ®­îc chia</t>
  </si>
  <si>
    <t>L­u chuyÓn tiÒn thuÇn tõ ho¹t ®éng ®éng ®Çu t­</t>
  </si>
  <si>
    <t>III- L­u chuyÓn tiÒn tõ ho¹t ®éng tµi chÝnh</t>
  </si>
  <si>
    <t>1. TiÒn thu tõ ph¸t hµnh cæ phiÕu, nhËn vèn gãp cña chñ së h÷u</t>
  </si>
  <si>
    <t>2. TiÒn chi tr¶ vèn gãp cho c¸c CSH, mua l¹i CP cña DN ®· ph¸t hµnh</t>
  </si>
  <si>
    <t>3. TiÒn vay ng¾n h¹n, dµi h¹n nhËn ®­îc</t>
  </si>
  <si>
    <t>4. TiÒn chi tr¶ nî gèc vay</t>
  </si>
  <si>
    <t>5. TiÒn chi tr¶ nî thuª tµi chÝnh</t>
  </si>
  <si>
    <t>6. Cæ tøc, lîi nhuËn ®· tr¶ cho chñ së h÷u</t>
  </si>
  <si>
    <t>L­u chuyÓn tiÒn thuÇn tõ ho¹t ®éng tµi chÝnh</t>
  </si>
  <si>
    <t>L­u chuyÓn tiÒn thuÇn trong kú (50=20+30+40)</t>
  </si>
  <si>
    <t>TiÒn vµ t­¬ng ®­¬ng tiÒn ®Çu kú</t>
  </si>
  <si>
    <r>
      <t>¶</t>
    </r>
    <r>
      <rPr>
        <sz val="9"/>
        <rFont val=".VnArial"/>
        <family val="2"/>
      </rPr>
      <t>nh h­ëng cña thay ®æi tû gi¸ hèi ®o¸i quy ®æi ngo¹i tÖ</t>
    </r>
  </si>
  <si>
    <t>TiÒn vµ t­¬ng ®­¬ng tiÒn cuèi kú (70=50+60+61)</t>
  </si>
  <si>
    <t>Chªnh lÖch:</t>
  </si>
  <si>
    <t>Khoản mục</t>
  </si>
  <si>
    <t>Nhà cửa, Vật kiến trúc</t>
  </si>
  <si>
    <t>Máy móc thiết bị</t>
  </si>
  <si>
    <t>Phương tiện        vận tải</t>
  </si>
  <si>
    <t>Thiết bị, dụng cụ quản lý</t>
  </si>
  <si>
    <t>TSCĐ khác</t>
  </si>
  <si>
    <t>Tổng cộng</t>
  </si>
  <si>
    <t>I. NGUYÊN GIÁ TSCĐ HỮU HÌNH</t>
  </si>
  <si>
    <t>1. Số dư đầu kỳ</t>
  </si>
  <si>
    <t>2. Số tăng trong kỳ</t>
  </si>
  <si>
    <t>Bao gồm:</t>
  </si>
  <si>
    <t xml:space="preserve">    - Mua sắm mới</t>
  </si>
  <si>
    <t xml:space="preserve">    - Xây dựng mới</t>
  </si>
  <si>
    <t xml:space="preserve">    - Tăng khác</t>
  </si>
  <si>
    <t xml:space="preserve"> 3. Số giảm trong kỳ</t>
  </si>
  <si>
    <t xml:space="preserve">   Bao gồm:</t>
  </si>
  <si>
    <t xml:space="preserve">    - Thanh lý</t>
  </si>
  <si>
    <t xml:space="preserve">    - Nhượng bán</t>
  </si>
  <si>
    <t xml:space="preserve">    - Chuyển sang BĐS đầu tư</t>
  </si>
  <si>
    <t xml:space="preserve">    - Giảm khác</t>
  </si>
  <si>
    <t xml:space="preserve"> 4. Số dư cuối kỳ</t>
  </si>
  <si>
    <t>II. GIÁ TRỊ HAO MÒN LUỸ KẾ</t>
  </si>
  <si>
    <t xml:space="preserve"> 1. Số dư đầu kỳ</t>
  </si>
  <si>
    <t xml:space="preserve"> 2. Khấu hao trong kỳ</t>
  </si>
  <si>
    <t xml:space="preserve"> 3. Tăng khác</t>
  </si>
  <si>
    <t xml:space="preserve"> 4. Giảm trong kỳ</t>
  </si>
  <si>
    <t xml:space="preserve">    - Thanh lý, nhượng bán</t>
  </si>
  <si>
    <t>III. GIÁ TRỊ CÒN LẠI CỦA TSCĐ HH</t>
  </si>
  <si>
    <t xml:space="preserve"> 1.Tại ngày đầu kỳ</t>
  </si>
  <si>
    <t xml:space="preserve"> 2. Tại ngày cuối kỳ</t>
  </si>
  <si>
    <t>Mẫu số B 02a-DN</t>
  </si>
  <si>
    <t xml:space="preserve">                                                              Ngày 20/03/2006 của Bộ trưởng BTC</t>
  </si>
  <si>
    <t>BÁO CÁO KẾT QUẢ HOẠT ĐỘNG KINH DOANH GIỮA NIÊN ĐỘ</t>
  </si>
  <si>
    <t>Đơn vị tính: đồng</t>
  </si>
  <si>
    <t>Chỉ tiêu</t>
  </si>
  <si>
    <t>Mã số</t>
  </si>
  <si>
    <t>Luỹ kế từ đầu năm                 đến cuối quý này</t>
  </si>
  <si>
    <t>Năm nay</t>
  </si>
  <si>
    <t>Năm trước</t>
  </si>
  <si>
    <t>1. Doanh thu bán hàng và cung cấp dịch vụ</t>
  </si>
  <si>
    <t>2. Các khoản giảm trừ doanh thu</t>
  </si>
  <si>
    <t>3. D.thu thuần về bán hàng và cung cấp d.vụ</t>
  </si>
  <si>
    <t>10</t>
  </si>
  <si>
    <t>4. Giá vốn hàng bán</t>
  </si>
  <si>
    <t>11</t>
  </si>
  <si>
    <t>5. Lợi nhuận gộp về bán hàng và cung cấp D.vụ</t>
  </si>
  <si>
    <t>20</t>
  </si>
  <si>
    <t>6. Doanh thu hoạt động tài chính</t>
  </si>
  <si>
    <t>21</t>
  </si>
  <si>
    <t>7. Chi phí tài chính</t>
  </si>
  <si>
    <r>
      <t xml:space="preserve">  - Trong đó: </t>
    </r>
    <r>
      <rPr>
        <sz val="8"/>
        <rFont val="Arial"/>
        <family val="2"/>
      </rPr>
      <t>Chi phí lãi vay</t>
    </r>
  </si>
  <si>
    <t>8. Chi phí bán hàng</t>
  </si>
  <si>
    <t>9. Chi phí quản lý doanh nghiệp</t>
  </si>
  <si>
    <t>10. Lợi nhuận thuần từ hoạt động kinh doanh</t>
  </si>
  <si>
    <t>11. Thu nhập khác</t>
  </si>
  <si>
    <t>12. Chi phí khác</t>
  </si>
  <si>
    <t>13. Lợi nhuận khác</t>
  </si>
  <si>
    <t>14. Tổng lợi nhuận kế toán trước thuế</t>
  </si>
  <si>
    <t>15. Chi phí thuế TNDN hiện hành</t>
  </si>
  <si>
    <t>16. Chi phí thuế TNDN hoãn lại</t>
  </si>
  <si>
    <t>17. Lợi nhuận sau thuế TNDN</t>
  </si>
  <si>
    <t>18. Lãi cơ bản trên cổ phiếu</t>
  </si>
  <si>
    <t>Mẫu số B 01a-DN</t>
  </si>
  <si>
    <t>( Ban hành theo QĐ số 15/2006/QĐ-BTC</t>
  </si>
  <si>
    <t xml:space="preserve">                                                            ngày 20/03/2006 của Bộ trưởng BTC)</t>
  </si>
  <si>
    <t>BẢNG CÂN ĐỐI KẾ TOÁN GIỮA NIÊN ĐỘ</t>
  </si>
  <si>
    <t>Tài sản</t>
  </si>
  <si>
    <t>Số cuối kỳ</t>
  </si>
  <si>
    <t>Số đầu năm</t>
  </si>
  <si>
    <t>A. Tài sản ngắn hạn</t>
  </si>
  <si>
    <t xml:space="preserve"> I. Tiền và các khoản tương đương tiền</t>
  </si>
  <si>
    <t xml:space="preserve">  1. Tiền</t>
  </si>
  <si>
    <t xml:space="preserve">  2. Các khoản tương đương tiền</t>
  </si>
  <si>
    <t xml:space="preserve"> II. Các khoản đầu tư tài chính ngắn hạn</t>
  </si>
  <si>
    <t xml:space="preserve">  1. Đầu tư ngắn hạn</t>
  </si>
  <si>
    <t xml:space="preserve">  2. Dự phòng giảm giá CK đầu tư ngắn hạn</t>
  </si>
  <si>
    <t xml:space="preserve"> III. Các khoản phải thu ngắn hạn</t>
  </si>
  <si>
    <t xml:space="preserve">  1. Phải thu khách hàng</t>
  </si>
  <si>
    <t xml:space="preserve">  2. Trả trước cho người bán</t>
  </si>
  <si>
    <t xml:space="preserve">  3. Phải thu nội bộ ngắn hạn</t>
  </si>
  <si>
    <t xml:space="preserve">  4. Phải thu theo tiến độ kế hoạch HĐXD</t>
  </si>
  <si>
    <t xml:space="preserve">  5. Các khoản phải thu khác</t>
  </si>
  <si>
    <t xml:space="preserve">  6. Dự phòng phải thu ngắn hạn khó đòi</t>
  </si>
  <si>
    <t xml:space="preserve"> IV. Hàng tồn kho</t>
  </si>
  <si>
    <t xml:space="preserve">  1. Hàng tồn kho</t>
  </si>
  <si>
    <t xml:space="preserve">  2. Dự phòng giảm giá hàng tồn kho</t>
  </si>
  <si>
    <t xml:space="preserve"> V. Tài sản ngắn hạn khác</t>
  </si>
  <si>
    <t xml:space="preserve">  1. Chi phí trả trước ngắn hạn</t>
  </si>
  <si>
    <t xml:space="preserve">  2. Thuế GTGT được khấu trừ</t>
  </si>
  <si>
    <t xml:space="preserve">  3. Thuế và các khoản khác phải thu NN</t>
  </si>
  <si>
    <t xml:space="preserve">  4. Tài sản ngắn hạn khác</t>
  </si>
  <si>
    <t>B. Tài sản dài hạn</t>
  </si>
  <si>
    <t xml:space="preserve"> I. Các khoản phải thu dài hạn</t>
  </si>
  <si>
    <t xml:space="preserve">  1. Phải thu dài hạn của khách hàng</t>
  </si>
  <si>
    <t xml:space="preserve">  2. Vốn kinh doanh ở đơn vị trực thuộc</t>
  </si>
  <si>
    <t xml:space="preserve">  3. Phải thu dài hạn nội bộ</t>
  </si>
  <si>
    <t xml:space="preserve">  4. Phải thu dài hạn khác</t>
  </si>
  <si>
    <t xml:space="preserve">  5. Dự phòng phải thu dài hạn khó đòi</t>
  </si>
  <si>
    <t xml:space="preserve"> II. Tài sản cố định</t>
  </si>
  <si>
    <t xml:space="preserve">  1. TSCĐ hữu hình</t>
  </si>
  <si>
    <t xml:space="preserve">    - Nguyên giá</t>
  </si>
  <si>
    <t xml:space="preserve">    - Giá trị hao mòn luỹ kế</t>
  </si>
  <si>
    <t xml:space="preserve">  2. TSCĐ thuê tài chính</t>
  </si>
  <si>
    <t xml:space="preserve">    - Giá trị hao mòn luỹ kế </t>
  </si>
  <si>
    <t xml:space="preserve">  3. TSCĐ vô hình</t>
  </si>
  <si>
    <t xml:space="preserve">  4. Chi phí xây dựng cơ bản dở dang</t>
  </si>
  <si>
    <t xml:space="preserve"> III. Bất động sản đầu tư</t>
  </si>
  <si>
    <t xml:space="preserve"> IV. Các khoản đầu tư tài chính dài hạn</t>
  </si>
  <si>
    <t xml:space="preserve">  1. Đầu tư vào Công ty con</t>
  </si>
  <si>
    <t xml:space="preserve">  2. Đầu tư vào Công ty liên kết, liên doanh</t>
  </si>
  <si>
    <t xml:space="preserve">  3. Đầu tư dài hạn khác</t>
  </si>
  <si>
    <t xml:space="preserve">  4. Dự phòng giảm giá đầu tư TC dài hạn</t>
  </si>
  <si>
    <t xml:space="preserve"> V. Tài sản dài hạn khác</t>
  </si>
  <si>
    <t xml:space="preserve">  1. Chi phí trả trước dài hạn</t>
  </si>
  <si>
    <t xml:space="preserve">  2. Tài sản thuế thu nhập hoãn lại  </t>
  </si>
  <si>
    <t xml:space="preserve">  3. Tài sản dài hạn khác</t>
  </si>
  <si>
    <t>Tổng tài sản</t>
  </si>
  <si>
    <t>Nguồn vốn</t>
  </si>
  <si>
    <t>A. Nợ phải trả</t>
  </si>
  <si>
    <t xml:space="preserve"> I. Nợ ngắn hạn</t>
  </si>
  <si>
    <t xml:space="preserve">  1. Vay và nợ ngắn hạn</t>
  </si>
  <si>
    <t xml:space="preserve">  2. Phải trả cho người bán</t>
  </si>
  <si>
    <t xml:space="preserve">  3. Người mua trả tiền trước</t>
  </si>
  <si>
    <t xml:space="preserve">  4. Thuế &amp; và các khoản phải nộp Nhà nước</t>
  </si>
  <si>
    <t xml:space="preserve">  5. Phải trả người lao động</t>
  </si>
  <si>
    <t xml:space="preserve">  6. Chi phí phải trả</t>
  </si>
  <si>
    <t xml:space="preserve">  7. Phải trả nội bộ</t>
  </si>
  <si>
    <t xml:space="preserve">  8. Phải trả theo tiến độ kế hoạch HĐXD</t>
  </si>
  <si>
    <t xml:space="preserve">  9. Các khoản phải trả, phải nộp ngắn hạn khác</t>
  </si>
  <si>
    <t xml:space="preserve"> 10. Dự phòng phải trả ngắn hạn</t>
  </si>
  <si>
    <t xml:space="preserve"> 11. Quỹ khen thưởng, phúc lợi</t>
  </si>
  <si>
    <t xml:space="preserve"> II. Nợ dài hạn</t>
  </si>
  <si>
    <t xml:space="preserve">  1. Phải trả dài hạn người bán</t>
  </si>
  <si>
    <t xml:space="preserve">  2. Phải trả dài hạn nội bộ</t>
  </si>
  <si>
    <t xml:space="preserve">  3. Phải trả dài hạn khác</t>
  </si>
  <si>
    <t xml:space="preserve">  4. Vay và nợ dài hạn</t>
  </si>
  <si>
    <t xml:space="preserve">  5. Thuế thu nhập hoãn lại phải trả</t>
  </si>
  <si>
    <t xml:space="preserve">  6. Dự phòng trợ cấp mất việc làm</t>
  </si>
  <si>
    <t xml:space="preserve">  7. Dự phòng phải trả dài hạn</t>
  </si>
  <si>
    <t xml:space="preserve">  8. Quỹ phát triển khoa học và công nghệ</t>
  </si>
  <si>
    <t>B. Vốn chủ sở hữu</t>
  </si>
  <si>
    <t xml:space="preserve"> I. Vốn chủ sở hữu</t>
  </si>
  <si>
    <t xml:space="preserve">  1. Vốn đầu tư của chủ sở hữu</t>
  </si>
  <si>
    <t xml:space="preserve">  2. Thặng dư vốn cổ phần</t>
  </si>
  <si>
    <t xml:space="preserve">  3. Vốn khác của chủ sở hữu</t>
  </si>
  <si>
    <t xml:space="preserve">  4. Cổ phiếu quỹ</t>
  </si>
  <si>
    <t xml:space="preserve">  5. Chênh lệch đánh giá lại tài sản</t>
  </si>
  <si>
    <t xml:space="preserve">  6. Chênh lệch tỷ giá hối đoái</t>
  </si>
  <si>
    <t xml:space="preserve">  7. Quỹ đầu tư phát triển</t>
  </si>
  <si>
    <t xml:space="preserve">  8. Quỹ dự phòng tài chính</t>
  </si>
  <si>
    <t xml:space="preserve">  9. Quỹ khác thuộc vốn chủ sở hữu</t>
  </si>
  <si>
    <t xml:space="preserve"> 10. Lợi nhuận sau thuế chưa phân phối</t>
  </si>
  <si>
    <t xml:space="preserve"> 11. Nguồn vốn đầu tư XDCB     </t>
  </si>
  <si>
    <t xml:space="preserve"> 12. Quỹ hỗ trợ sắp xếp doanh nghiệp</t>
  </si>
  <si>
    <t xml:space="preserve"> II. Nguồn kinh phí và quỹ khác</t>
  </si>
  <si>
    <t xml:space="preserve">  1. Nguồn kinh phí</t>
  </si>
  <si>
    <t xml:space="preserve">  2. Nguồn kinh phí đã hình thành TSCĐ</t>
  </si>
  <si>
    <t>Tổng nguồn vốn</t>
  </si>
  <si>
    <t>CÁC CHỈ TIÊU</t>
  </si>
  <si>
    <t>NGOÀI BẢNG CÂN ĐỐI KẾ TOÁN</t>
  </si>
  <si>
    <t>CHỈ TIÊU</t>
  </si>
  <si>
    <t>SỐ ĐẦU NĂM</t>
  </si>
  <si>
    <t xml:space="preserve"> 1. Tài sản thuê ngoài</t>
  </si>
  <si>
    <t xml:space="preserve"> 2. Vật tư, hàng hoá nhận giữ hộ, nhận gia công</t>
  </si>
  <si>
    <t xml:space="preserve"> 3. Hàng hoá nhận bán hộ, nhận ký gửi, ký cược</t>
  </si>
  <si>
    <t xml:space="preserve"> 4. Nợ khó đòi đã xử lý</t>
  </si>
  <si>
    <t xml:space="preserve"> 5. Ngoại tệ các loại</t>
  </si>
  <si>
    <t>CÔNG TY CỔ PHẦN VICEM BAO BÌ BỈM SƠN</t>
  </si>
  <si>
    <t xml:space="preserve">         NGƯỜI LẬP BIỂU                           KẾ TOÁN TRƯỞNG                               GIÁM ĐỐC</t>
  </si>
  <si>
    <t xml:space="preserve">              TỔNG CÔNG TY CN XMVN</t>
  </si>
  <si>
    <t xml:space="preserve">    Nguyễn Đình Huy                             Mai Viết Dụng                                  Trần Văn Chương</t>
  </si>
  <si>
    <t xml:space="preserve">          LẬP BIỂU                               KẾ TOÁN TRƯỞNG                                   GIÁM ĐỐC</t>
  </si>
  <si>
    <t xml:space="preserve">               TỔNG CÔNG TY CN XMVN</t>
  </si>
  <si>
    <t xml:space="preserve">              Nguyễn Đình Huy                       Mai Viết Dụng                             Trần Văn Chương</t>
  </si>
  <si>
    <t xml:space="preserve">                    LẬP BIỂU                         KẾ TOÁN TRƯỞNG                              GIÁM ĐỐC</t>
  </si>
  <si>
    <t xml:space="preserve">          Nguyễn Đình Huy                              Mai Viết Dụng                               Trần Văn Chương</t>
  </si>
  <si>
    <t>9. Tăng, giảm TSCĐ hữu hình:</t>
  </si>
  <si>
    <t>1. Tổng lợi nhuận kế toán trước thuế</t>
  </si>
  <si>
    <t>6th đầu năm 2014</t>
  </si>
  <si>
    <t>2. Các khoản điều chỉnh tăng</t>
  </si>
  <si>
    <t>- Các khoản tiền phạt</t>
  </si>
  <si>
    <t>- Lương HĐQT không trực tiếp điều hành</t>
  </si>
  <si>
    <t>3. Các khoản điều chỉnh giảm</t>
  </si>
  <si>
    <t>- Thu nhập từ chia cổ tức đc miễn thuế TNDN</t>
  </si>
  <si>
    <t>4. Thu nhập chịu thuế TNDN</t>
  </si>
  <si>
    <t>5. Thuế suất thuế TNDN</t>
  </si>
  <si>
    <t>6. Thuế TNDN phải nộp</t>
  </si>
  <si>
    <t>Thuế TNDN từ hoạt động kinh doanh chính</t>
  </si>
  <si>
    <t>THUẾ THU NHẬP DOANH NGHIỆP PHẢI NỘP 6 THÁNG ĐẦU NĂM 2014</t>
  </si>
  <si>
    <t>- Chi phí không hợp lệ (khấu hao vượt quá)</t>
  </si>
  <si>
    <t>7. Số đã trích quý I/2014</t>
  </si>
  <si>
    <t>8. Thuế TNDN phải trích QII/2014</t>
  </si>
  <si>
    <t>Từ 01/01/2013</t>
  </si>
  <si>
    <t>Từ 01/01/2014</t>
  </si>
  <si>
    <t>Sè d­ 30/6/2014:</t>
  </si>
  <si>
    <t>Kỳ kế toán từ ngày 01/1/2014 đến 30/9/2014</t>
  </si>
  <si>
    <t>đến 30/9/2014</t>
  </si>
  <si>
    <t>đến 30/9/2013</t>
  </si>
  <si>
    <t>Bỉm Sơn, ngày 12 tháng 10 năm 2014</t>
  </si>
  <si>
    <t>QUÝ III - NĂM 2014</t>
  </si>
  <si>
    <t>Quý III</t>
  </si>
  <si>
    <t>Tại ngày 30 tháng 9 năm 2014</t>
  </si>
  <si>
    <t>SỐ CUỐI KỲ</t>
  </si>
  <si>
    <t>Từ ngµy 01/1/2014 ®Õn ngµy 30/9/2014</t>
  </si>
  <si>
    <t>Bỉm sơn, ngày 13 tháng 10 năm 2014</t>
  </si>
  <si>
    <t>Thanh Hoá, ngày  13  tháng 10 năm 2014</t>
  </si>
  <si>
    <t>Thanh Hoá, ngày 13 tháng 10 năm 2014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</si>
</sst>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??_-;_-@_-"/>
    <numFmt numFmtId="173" formatCode="_(* #,##0_);_(* \(#,##0\);_(* &quot;-&quot;??_);_(@_)"/>
    <numFmt numFmtId="174" formatCode="_(* #,##0.0_);_(* \(#,##0.0\);_(* &quot;-&quot;??_);_(@_)"/>
    <numFmt numFmtId="175" formatCode="_-* #,##0.00_-;\-* #,##0.00_-;_-* &quot;-&quot;??_-;_-@_-"/>
  </numFmts>
  <fonts count="10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.VnArialH"/>
      <family val="2"/>
    </font>
    <font>
      <b/>
      <sz val="14"/>
      <name val=".VnTimeH"/>
      <family val="2"/>
    </font>
    <font>
      <b/>
      <i/>
      <sz val="10"/>
      <name val=".VnArial"/>
      <family val="2"/>
    </font>
    <font>
      <sz val="10"/>
      <name val=".VnArial"/>
      <family val="2"/>
    </font>
    <font>
      <i/>
      <sz val="11"/>
      <color indexed="12"/>
      <name val=".VnArial"/>
      <family val="2"/>
    </font>
    <font>
      <i/>
      <sz val="12"/>
      <name val=".VnTime"/>
      <family val="2"/>
    </font>
    <font>
      <b/>
      <sz val="10"/>
      <name val=".VnArial"/>
      <family val="2"/>
    </font>
    <font>
      <b/>
      <sz val="10"/>
      <color indexed="10"/>
      <name val=".VnArial"/>
      <family val="2"/>
    </font>
    <font>
      <b/>
      <sz val="9"/>
      <color indexed="12"/>
      <name val=".VnArial"/>
      <family val="2"/>
    </font>
    <font>
      <sz val="12"/>
      <name val=".VnTime"/>
      <family val="2"/>
    </font>
    <font>
      <sz val="9"/>
      <name val=".VnArial"/>
      <family val="2"/>
    </font>
    <font>
      <sz val="9"/>
      <color indexed="8"/>
      <name val=".VnArial"/>
      <family val="2"/>
    </font>
    <font>
      <sz val="10"/>
      <color indexed="12"/>
      <name val=".VnArial"/>
      <family val="2"/>
    </font>
    <font>
      <sz val="10"/>
      <color indexed="16"/>
      <name val=".VnArial"/>
      <family val="2"/>
    </font>
    <font>
      <sz val="10"/>
      <color indexed="61"/>
      <name val=".VnArial"/>
      <family val="2"/>
    </font>
    <font>
      <b/>
      <sz val="9"/>
      <name val=".VnArial"/>
      <family val="2"/>
    </font>
    <font>
      <b/>
      <sz val="9"/>
      <name val=".VnTime"/>
      <family val="2"/>
    </font>
    <font>
      <sz val="9"/>
      <color indexed="12"/>
      <name val=".VnArial"/>
      <family val="2"/>
    </font>
    <font>
      <sz val="9"/>
      <color indexed="12"/>
      <name val=".VnTime"/>
      <family val="2"/>
    </font>
    <font>
      <b/>
      <i/>
      <sz val="9"/>
      <color indexed="12"/>
      <name val=".VnArial"/>
      <family val="2"/>
    </font>
    <font>
      <b/>
      <sz val="10"/>
      <color indexed="16"/>
      <name val=".VnArial"/>
      <family val="2"/>
    </font>
    <font>
      <sz val="9"/>
      <name val=".VnArialH"/>
      <family val="2"/>
    </font>
    <font>
      <sz val="9"/>
      <color indexed="10"/>
      <name val=".VnArial"/>
      <family val="2"/>
    </font>
    <font>
      <b/>
      <u val="singleAccounting"/>
      <sz val="10"/>
      <color indexed="12"/>
      <name val=".VnArial"/>
      <family val="2"/>
    </font>
    <font>
      <b/>
      <u val="singleAccounting"/>
      <sz val="10"/>
      <color indexed="12"/>
      <name val="Arial"/>
      <family val="2"/>
    </font>
    <font>
      <b/>
      <u val="singleAccounting"/>
      <sz val="10"/>
      <color indexed="16"/>
      <name val=".VnArial"/>
      <family val="2"/>
    </font>
    <font>
      <sz val="11"/>
      <name val="Arial"/>
      <family val="2"/>
    </font>
    <font>
      <b/>
      <sz val="9"/>
      <color indexed="10"/>
      <name val=".VnArial"/>
      <family val="2"/>
    </font>
    <font>
      <b/>
      <u val="single"/>
      <sz val="9"/>
      <color indexed="12"/>
      <name val=".VnArial"/>
      <family val="2"/>
    </font>
    <font>
      <b/>
      <sz val="11"/>
      <name val="Arial"/>
      <family val="2"/>
    </font>
    <font>
      <b/>
      <sz val="9"/>
      <color indexed="12"/>
      <name val="Arial"/>
      <family val="2"/>
    </font>
    <font>
      <b/>
      <i/>
      <sz val="11"/>
      <name val="Arial"/>
      <family val="2"/>
    </font>
    <font>
      <b/>
      <sz val="11"/>
      <color indexed="10"/>
      <name val="Arial"/>
      <family val="2"/>
    </font>
    <font>
      <i/>
      <u val="single"/>
      <sz val="11"/>
      <name val="Arial"/>
      <family val="2"/>
    </font>
    <font>
      <sz val="11"/>
      <color indexed="8"/>
      <name val="Arial"/>
      <family val="2"/>
    </font>
    <font>
      <sz val="11"/>
      <color indexed="12"/>
      <name val="Arial"/>
      <family val="2"/>
    </font>
    <font>
      <b/>
      <i/>
      <sz val="11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i/>
      <sz val="9"/>
      <color indexed="8"/>
      <name val="Arial"/>
      <family val="2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12"/>
      <name val="Arial"/>
      <family val="2"/>
    </font>
    <font>
      <b/>
      <sz val="13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i/>
      <sz val="11"/>
      <color indexed="12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4"/>
      <color indexed="8"/>
      <name val=".VnTime"/>
      <family val="2"/>
    </font>
    <font>
      <sz val="14"/>
      <color indexed="9"/>
      <name val=".VnTime"/>
      <family val="2"/>
    </font>
    <font>
      <sz val="14"/>
      <color indexed="20"/>
      <name val=".VnTime"/>
      <family val="2"/>
    </font>
    <font>
      <b/>
      <sz val="14"/>
      <color indexed="52"/>
      <name val=".VnTime"/>
      <family val="2"/>
    </font>
    <font>
      <b/>
      <sz val="14"/>
      <color indexed="9"/>
      <name val=".VnTime"/>
      <family val="2"/>
    </font>
    <font>
      <i/>
      <sz val="14"/>
      <color indexed="23"/>
      <name val=".VnTime"/>
      <family val="2"/>
    </font>
    <font>
      <sz val="14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4"/>
      <color indexed="62"/>
      <name val=".VnTime"/>
      <family val="2"/>
    </font>
    <font>
      <sz val="14"/>
      <color indexed="52"/>
      <name val=".VnTime"/>
      <family val="2"/>
    </font>
    <font>
      <sz val="14"/>
      <color indexed="60"/>
      <name val=".VnTime"/>
      <family val="2"/>
    </font>
    <font>
      <b/>
      <sz val="14"/>
      <color indexed="63"/>
      <name val=".VnTime"/>
      <family val="2"/>
    </font>
    <font>
      <b/>
      <sz val="18"/>
      <color indexed="56"/>
      <name val="Cambria"/>
      <family val="2"/>
    </font>
    <font>
      <b/>
      <sz val="14"/>
      <color indexed="8"/>
      <name val=".VnTime"/>
      <family val="2"/>
    </font>
    <font>
      <sz val="14"/>
      <color indexed="10"/>
      <name val=".VnTime"/>
      <family val="2"/>
    </font>
    <font>
      <i/>
      <sz val="11"/>
      <color indexed="10"/>
      <name val="Arial"/>
      <family val="2"/>
    </font>
    <font>
      <b/>
      <u val="singleAccounting"/>
      <sz val="10"/>
      <color indexed="10"/>
      <name val="Arial"/>
      <family val="2"/>
    </font>
    <font>
      <sz val="9"/>
      <color indexed="10"/>
      <name val="Arial"/>
      <family val="2"/>
    </font>
    <font>
      <sz val="14"/>
      <color theme="1"/>
      <name val=".VnTime"/>
      <family val="2"/>
    </font>
    <font>
      <sz val="14"/>
      <color theme="0"/>
      <name val=".VnTime"/>
      <family val="2"/>
    </font>
    <font>
      <sz val="14"/>
      <color rgb="FF9C0006"/>
      <name val=".VnTime"/>
      <family val="2"/>
    </font>
    <font>
      <b/>
      <sz val="14"/>
      <color rgb="FFFA7D00"/>
      <name val=".VnTime"/>
      <family val="2"/>
    </font>
    <font>
      <b/>
      <sz val="14"/>
      <color theme="0"/>
      <name val=".VnTime"/>
      <family val="2"/>
    </font>
    <font>
      <i/>
      <sz val="14"/>
      <color rgb="FF7F7F7F"/>
      <name val=".VnTime"/>
      <family val="2"/>
    </font>
    <font>
      <sz val="14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4"/>
      <color rgb="FF3F3F76"/>
      <name val=".VnTime"/>
      <family val="2"/>
    </font>
    <font>
      <sz val="14"/>
      <color rgb="FFFA7D00"/>
      <name val=".VnTime"/>
      <family val="2"/>
    </font>
    <font>
      <sz val="14"/>
      <color rgb="FF9C6500"/>
      <name val=".VnTime"/>
      <family val="2"/>
    </font>
    <font>
      <b/>
      <sz val="14"/>
      <color rgb="FF3F3F3F"/>
      <name val=".VnTime"/>
      <family val="2"/>
    </font>
    <font>
      <b/>
      <sz val="18"/>
      <color theme="3"/>
      <name val="Cambria"/>
      <family val="2"/>
    </font>
    <font>
      <b/>
      <sz val="14"/>
      <color theme="1"/>
      <name val=".VnTime"/>
      <family val="2"/>
    </font>
    <font>
      <sz val="14"/>
      <color rgb="FFFF0000"/>
      <name val=".VnTime"/>
      <family val="2"/>
    </font>
    <font>
      <b/>
      <sz val="11"/>
      <color rgb="FFFF0000"/>
      <name val="Arial"/>
      <family val="2"/>
    </font>
    <font>
      <i/>
      <sz val="11"/>
      <color rgb="FFFF0000"/>
      <name val="Arial"/>
      <family val="2"/>
    </font>
    <font>
      <b/>
      <u val="singleAccounting"/>
      <sz val="10"/>
      <color rgb="FFFF0000"/>
      <name val="Arial"/>
      <family val="2"/>
    </font>
    <font>
      <b/>
      <sz val="9"/>
      <color rgb="FF0000FF"/>
      <name val=".VnArial"/>
      <family val="2"/>
    </font>
    <font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26" borderId="0" applyNumberFormat="0" applyBorder="0" applyAlignment="0" applyProtection="0"/>
    <xf numFmtId="0" fontId="85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6" fillId="28" borderId="2" applyNumberFormat="0" applyAlignment="0" applyProtection="0"/>
    <xf numFmtId="0" fontId="8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92" fillId="30" borderId="1" applyNumberFormat="0" applyAlignment="0" applyProtection="0"/>
    <xf numFmtId="0" fontId="93" fillId="0" borderId="6" applyNumberFormat="0" applyFill="0" applyAlignment="0" applyProtection="0"/>
    <xf numFmtId="0" fontId="94" fillId="31" borderId="0" applyNumberFormat="0" applyBorder="0" applyAlignment="0" applyProtection="0"/>
    <xf numFmtId="0" fontId="0" fillId="32" borderId="7" applyNumberFormat="0" applyFont="0" applyAlignment="0" applyProtection="0"/>
    <xf numFmtId="0" fontId="95" fillId="27" borderId="8" applyNumberFormat="0" applyAlignment="0" applyProtection="0"/>
    <xf numFmtId="9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4" fontId="10" fillId="33" borderId="10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vertical="justify"/>
    </xf>
    <xf numFmtId="0" fontId="0" fillId="0" borderId="12" xfId="0" applyBorder="1" applyAlignment="1">
      <alignment/>
    </xf>
    <xf numFmtId="0" fontId="12" fillId="0" borderId="12" xfId="0" applyFont="1" applyBorder="1" applyAlignment="1">
      <alignment/>
    </xf>
    <xf numFmtId="0" fontId="13" fillId="0" borderId="13" xfId="0" applyFont="1" applyBorder="1" applyAlignment="1">
      <alignment/>
    </xf>
    <xf numFmtId="49" fontId="13" fillId="0" borderId="13" xfId="0" applyNumberFormat="1" applyFont="1" applyBorder="1" applyAlignment="1">
      <alignment horizontal="center"/>
    </xf>
    <xf numFmtId="3" fontId="14" fillId="0" borderId="13" xfId="0" applyNumberFormat="1" applyFont="1" applyBorder="1" applyAlignment="1">
      <alignment/>
    </xf>
    <xf numFmtId="3" fontId="14" fillId="0" borderId="13" xfId="0" applyNumberFormat="1" applyFont="1" applyBorder="1" applyAlignment="1">
      <alignment horizontal="right"/>
    </xf>
    <xf numFmtId="0" fontId="6" fillId="0" borderId="0" xfId="0" applyFont="1" applyAlignment="1">
      <alignment/>
    </xf>
    <xf numFmtId="3" fontId="15" fillId="0" borderId="0" xfId="0" applyNumberFormat="1" applyFont="1" applyAlignment="1">
      <alignment/>
    </xf>
    <xf numFmtId="3" fontId="15" fillId="34" borderId="0" xfId="0" applyNumberFormat="1" applyFont="1" applyFill="1" applyAlignment="1">
      <alignment/>
    </xf>
    <xf numFmtId="3" fontId="16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13" xfId="0" applyFont="1" applyBorder="1" applyAlignment="1">
      <alignment vertical="justify"/>
    </xf>
    <xf numFmtId="0" fontId="11" fillId="0" borderId="13" xfId="0" applyFont="1" applyBorder="1" applyAlignment="1">
      <alignment horizontal="center" vertical="center"/>
    </xf>
    <xf numFmtId="3" fontId="11" fillId="0" borderId="13" xfId="0" applyNumberFormat="1" applyFont="1" applyBorder="1" applyAlignment="1">
      <alignment/>
    </xf>
    <xf numFmtId="3" fontId="11" fillId="0" borderId="13" xfId="0" applyNumberFormat="1" applyFont="1" applyBorder="1" applyAlignment="1">
      <alignment horizontal="right"/>
    </xf>
    <xf numFmtId="0" fontId="18" fillId="0" borderId="13" xfId="0" applyFont="1" applyBorder="1" applyAlignment="1">
      <alignment vertical="justify"/>
    </xf>
    <xf numFmtId="0" fontId="18" fillId="0" borderId="13" xfId="0" applyFont="1" applyBorder="1" applyAlignment="1">
      <alignment horizontal="center" vertical="center"/>
    </xf>
    <xf numFmtId="172" fontId="19" fillId="0" borderId="13" xfId="41" applyNumberFormat="1" applyFont="1" applyBorder="1" applyAlignment="1">
      <alignment/>
    </xf>
    <xf numFmtId="172" fontId="19" fillId="0" borderId="13" xfId="41" applyNumberFormat="1" applyFont="1" applyBorder="1" applyAlignment="1">
      <alignment horizontal="right"/>
    </xf>
    <xf numFmtId="0" fontId="20" fillId="0" borderId="13" xfId="0" applyFont="1" applyBorder="1" applyAlignment="1">
      <alignment/>
    </xf>
    <xf numFmtId="0" fontId="21" fillId="0" borderId="13" xfId="0" applyFont="1" applyBorder="1" applyAlignment="1">
      <alignment horizontal="right"/>
    </xf>
    <xf numFmtId="0" fontId="13" fillId="0" borderId="13" xfId="0" applyFont="1" applyBorder="1" applyAlignment="1">
      <alignment horizontal="center"/>
    </xf>
    <xf numFmtId="3" fontId="13" fillId="0" borderId="13" xfId="0" applyNumberFormat="1" applyFont="1" applyBorder="1" applyAlignment="1">
      <alignment horizontal="right"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 horizontal="center"/>
    </xf>
    <xf numFmtId="3" fontId="11" fillId="0" borderId="13" xfId="41" applyNumberFormat="1" applyFont="1" applyBorder="1" applyAlignment="1">
      <alignment horizontal="right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horizontal="center"/>
    </xf>
    <xf numFmtId="172" fontId="18" fillId="0" borderId="13" xfId="41" applyNumberFormat="1" applyFont="1" applyBorder="1" applyAlignment="1">
      <alignment horizontal="right"/>
    </xf>
    <xf numFmtId="0" fontId="20" fillId="0" borderId="13" xfId="0" applyFont="1" applyBorder="1" applyAlignment="1">
      <alignment/>
    </xf>
    <xf numFmtId="0" fontId="20" fillId="0" borderId="13" xfId="0" applyFont="1" applyBorder="1" applyAlignment="1">
      <alignment horizontal="right"/>
    </xf>
    <xf numFmtId="0" fontId="22" fillId="0" borderId="13" xfId="0" applyFont="1" applyBorder="1" applyAlignment="1">
      <alignment/>
    </xf>
    <xf numFmtId="3" fontId="18" fillId="0" borderId="13" xfId="0" applyNumberFormat="1" applyFont="1" applyBorder="1" applyAlignment="1">
      <alignment horizontal="right"/>
    </xf>
    <xf numFmtId="172" fontId="23" fillId="0" borderId="0" xfId="41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4" fillId="0" borderId="13" xfId="0" applyFont="1" applyBorder="1" applyAlignment="1">
      <alignment/>
    </xf>
    <xf numFmtId="3" fontId="25" fillId="0" borderId="13" xfId="0" applyNumberFormat="1" applyFont="1" applyBorder="1" applyAlignment="1">
      <alignment horizontal="right"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horizontal="center"/>
    </xf>
    <xf numFmtId="3" fontId="11" fillId="0" borderId="14" xfId="0" applyNumberFormat="1" applyFont="1" applyBorder="1" applyAlignment="1">
      <alignment horizontal="right"/>
    </xf>
    <xf numFmtId="172" fontId="26" fillId="0" borderId="0" xfId="41" applyNumberFormat="1" applyFont="1" applyAlignment="1">
      <alignment horizontal="right"/>
    </xf>
    <xf numFmtId="3" fontId="27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/>
    </xf>
    <xf numFmtId="172" fontId="16" fillId="0" borderId="0" xfId="0" applyNumberFormat="1" applyFont="1" applyAlignment="1">
      <alignment/>
    </xf>
    <xf numFmtId="172" fontId="28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72" fontId="0" fillId="0" borderId="0" xfId="0" applyNumberFormat="1" applyAlignment="1">
      <alignment/>
    </xf>
    <xf numFmtId="172" fontId="18" fillId="0" borderId="0" xfId="41" applyNumberFormat="1" applyFont="1" applyAlignment="1">
      <alignment horizontal="right"/>
    </xf>
    <xf numFmtId="3" fontId="0" fillId="0" borderId="0" xfId="0" applyNumberFormat="1" applyAlignment="1">
      <alignment/>
    </xf>
    <xf numFmtId="3" fontId="30" fillId="0" borderId="0" xfId="0" applyNumberFormat="1" applyFont="1" applyAlignment="1">
      <alignment horizontal="right"/>
    </xf>
    <xf numFmtId="3" fontId="11" fillId="0" borderId="0" xfId="0" applyNumberFormat="1" applyFont="1" applyAlignment="1">
      <alignment/>
    </xf>
    <xf numFmtId="3" fontId="31" fillId="0" borderId="0" xfId="0" applyNumberFormat="1" applyFont="1" applyAlignment="1">
      <alignment/>
    </xf>
    <xf numFmtId="172" fontId="9" fillId="0" borderId="0" xfId="41" applyNumberFormat="1" applyFont="1" applyAlignment="1">
      <alignment/>
    </xf>
    <xf numFmtId="172" fontId="9" fillId="0" borderId="0" xfId="0" applyNumberFormat="1" applyFont="1" applyAlignment="1">
      <alignment/>
    </xf>
    <xf numFmtId="0" fontId="29" fillId="0" borderId="0" xfId="0" applyFont="1" applyAlignment="1">
      <alignment/>
    </xf>
    <xf numFmtId="173" fontId="32" fillId="0" borderId="0" xfId="41" applyNumberFormat="1" applyFont="1" applyAlignment="1">
      <alignment/>
    </xf>
    <xf numFmtId="0" fontId="32" fillId="35" borderId="10" xfId="0" applyFont="1" applyFill="1" applyBorder="1" applyAlignment="1">
      <alignment horizontal="center" vertical="center"/>
    </xf>
    <xf numFmtId="0" fontId="32" fillId="35" borderId="10" xfId="0" applyFont="1" applyFill="1" applyBorder="1" applyAlignment="1">
      <alignment horizontal="center" vertical="justify"/>
    </xf>
    <xf numFmtId="0" fontId="33" fillId="0" borderId="13" xfId="0" applyFont="1" applyBorder="1" applyAlignment="1">
      <alignment/>
    </xf>
    <xf numFmtId="0" fontId="29" fillId="0" borderId="13" xfId="0" applyFont="1" applyBorder="1" applyAlignment="1">
      <alignment/>
    </xf>
    <xf numFmtId="0" fontId="34" fillId="0" borderId="15" xfId="0" applyFont="1" applyBorder="1" applyAlignment="1">
      <alignment/>
    </xf>
    <xf numFmtId="173" fontId="35" fillId="0" borderId="15" xfId="41" applyNumberFormat="1" applyFont="1" applyBorder="1" applyAlignment="1">
      <alignment/>
    </xf>
    <xf numFmtId="173" fontId="29" fillId="0" borderId="0" xfId="0" applyNumberFormat="1" applyFont="1" applyAlignment="1">
      <alignment/>
    </xf>
    <xf numFmtId="173" fontId="32" fillId="0" borderId="15" xfId="41" applyNumberFormat="1" applyFont="1" applyBorder="1" applyAlignment="1">
      <alignment/>
    </xf>
    <xf numFmtId="0" fontId="36" fillId="0" borderId="15" xfId="0" applyFont="1" applyBorder="1" applyAlignment="1">
      <alignment/>
    </xf>
    <xf numFmtId="173" fontId="29" fillId="0" borderId="15" xfId="41" applyNumberFormat="1" applyFont="1" applyBorder="1" applyAlignment="1">
      <alignment/>
    </xf>
    <xf numFmtId="174" fontId="29" fillId="0" borderId="15" xfId="41" applyNumberFormat="1" applyFont="1" applyBorder="1" applyAlignment="1">
      <alignment/>
    </xf>
    <xf numFmtId="0" fontId="29" fillId="0" borderId="15" xfId="0" applyFont="1" applyBorder="1" applyAlignment="1">
      <alignment/>
    </xf>
    <xf numFmtId="0" fontId="37" fillId="0" borderId="15" xfId="0" applyFont="1" applyBorder="1" applyAlignment="1">
      <alignment/>
    </xf>
    <xf numFmtId="173" fontId="37" fillId="0" borderId="15" xfId="41" applyNumberFormat="1" applyFont="1" applyBorder="1" applyAlignment="1">
      <alignment/>
    </xf>
    <xf numFmtId="3" fontId="29" fillId="0" borderId="15" xfId="41" applyNumberFormat="1" applyFont="1" applyBorder="1" applyAlignment="1">
      <alignment/>
    </xf>
    <xf numFmtId="173" fontId="38" fillId="0" borderId="15" xfId="41" applyNumberFormat="1" applyFont="1" applyBorder="1" applyAlignment="1">
      <alignment/>
    </xf>
    <xf numFmtId="0" fontId="32" fillId="0" borderId="15" xfId="0" applyFont="1" applyBorder="1" applyAlignment="1">
      <alignment/>
    </xf>
    <xf numFmtId="3" fontId="29" fillId="0" borderId="15" xfId="0" applyNumberFormat="1" applyFont="1" applyBorder="1" applyAlignment="1">
      <alignment/>
    </xf>
    <xf numFmtId="0" fontId="39" fillId="0" borderId="15" xfId="0" applyFont="1" applyBorder="1" applyAlignment="1">
      <alignment/>
    </xf>
    <xf numFmtId="173" fontId="40" fillId="0" borderId="15" xfId="41" applyNumberFormat="1" applyFont="1" applyBorder="1" applyAlignment="1">
      <alignment/>
    </xf>
    <xf numFmtId="0" fontId="33" fillId="0" borderId="15" xfId="0" applyFont="1" applyBorder="1" applyAlignment="1">
      <alignment/>
    </xf>
    <xf numFmtId="0" fontId="39" fillId="0" borderId="14" xfId="0" applyFont="1" applyBorder="1" applyAlignment="1">
      <alignment/>
    </xf>
    <xf numFmtId="173" fontId="40" fillId="0" borderId="14" xfId="41" applyNumberFormat="1" applyFont="1" applyBorder="1" applyAlignment="1">
      <alignment/>
    </xf>
    <xf numFmtId="173" fontId="40" fillId="0" borderId="16" xfId="41" applyNumberFormat="1" applyFont="1" applyBorder="1" applyAlignment="1">
      <alignment/>
    </xf>
    <xf numFmtId="0" fontId="34" fillId="0" borderId="0" xfId="0" applyFont="1" applyBorder="1" applyAlignment="1">
      <alignment/>
    </xf>
    <xf numFmtId="173" fontId="32" fillId="0" borderId="0" xfId="41" applyNumberFormat="1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0" fontId="2" fillId="0" borderId="17" xfId="0" applyFont="1" applyBorder="1" applyAlignment="1">
      <alignment/>
    </xf>
    <xf numFmtId="49" fontId="46" fillId="0" borderId="17" xfId="0" applyNumberFormat="1" applyFont="1" applyBorder="1" applyAlignment="1">
      <alignment horizontal="center"/>
    </xf>
    <xf numFmtId="3" fontId="47" fillId="0" borderId="17" xfId="0" applyNumberFormat="1" applyFont="1" applyBorder="1" applyAlignment="1">
      <alignment/>
    </xf>
    <xf numFmtId="0" fontId="2" fillId="0" borderId="15" xfId="0" applyFont="1" applyBorder="1" applyAlignment="1">
      <alignment/>
    </xf>
    <xf numFmtId="49" fontId="46" fillId="0" borderId="15" xfId="0" applyNumberFormat="1" applyFont="1" applyBorder="1" applyAlignment="1">
      <alignment horizontal="center"/>
    </xf>
    <xf numFmtId="3" fontId="47" fillId="0" borderId="15" xfId="0" applyNumberFormat="1" applyFont="1" applyBorder="1" applyAlignment="1">
      <alignment/>
    </xf>
    <xf numFmtId="0" fontId="47" fillId="0" borderId="15" xfId="0" applyFont="1" applyBorder="1" applyAlignment="1">
      <alignment/>
    </xf>
    <xf numFmtId="172" fontId="0" fillId="0" borderId="0" xfId="41" applyNumberFormat="1" applyFont="1" applyAlignment="1">
      <alignment/>
    </xf>
    <xf numFmtId="0" fontId="48" fillId="0" borderId="0" xfId="0" applyFont="1" applyBorder="1" applyAlignment="1">
      <alignment horizontal="right"/>
    </xf>
    <xf numFmtId="3" fontId="49" fillId="0" borderId="0" xfId="0" applyNumberFormat="1" applyFont="1" applyBorder="1" applyAlignment="1">
      <alignment/>
    </xf>
    <xf numFmtId="3" fontId="45" fillId="0" borderId="0" xfId="0" applyNumberFormat="1" applyFont="1" applyAlignment="1">
      <alignment/>
    </xf>
    <xf numFmtId="0" fontId="45" fillId="0" borderId="0" xfId="0" applyFont="1" applyAlignment="1">
      <alignment/>
    </xf>
    <xf numFmtId="0" fontId="46" fillId="0" borderId="15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0" fillId="0" borderId="15" xfId="0" applyFont="1" applyBorder="1" applyAlignment="1">
      <alignment/>
    </xf>
    <xf numFmtId="0" fontId="51" fillId="0" borderId="15" xfId="0" applyNumberFormat="1" applyFont="1" applyBorder="1" applyAlignment="1">
      <alignment horizontal="center"/>
    </xf>
    <xf numFmtId="3" fontId="52" fillId="0" borderId="15" xfId="0" applyNumberFormat="1" applyFont="1" applyBorder="1" applyAlignment="1">
      <alignment/>
    </xf>
    <xf numFmtId="3" fontId="52" fillId="0" borderId="17" xfId="0" applyNumberFormat="1" applyFont="1" applyBorder="1" applyAlignment="1">
      <alignment/>
    </xf>
    <xf numFmtId="0" fontId="53" fillId="34" borderId="0" xfId="0" applyFont="1" applyFill="1" applyBorder="1" applyAlignment="1">
      <alignment/>
    </xf>
    <xf numFmtId="3" fontId="54" fillId="34" borderId="0" xfId="0" applyNumberFormat="1" applyFont="1" applyFill="1" applyBorder="1" applyAlignment="1">
      <alignment/>
    </xf>
    <xf numFmtId="0" fontId="55" fillId="0" borderId="11" xfId="0" applyFont="1" applyBorder="1" applyAlignment="1">
      <alignment/>
    </xf>
    <xf numFmtId="0" fontId="33" fillId="0" borderId="11" xfId="0" applyNumberFormat="1" applyFont="1" applyBorder="1" applyAlignment="1">
      <alignment horizontal="center"/>
    </xf>
    <xf numFmtId="4" fontId="33" fillId="0" borderId="11" xfId="0" applyNumberFormat="1" applyFont="1" applyBorder="1" applyAlignment="1">
      <alignment/>
    </xf>
    <xf numFmtId="4" fontId="33" fillId="0" borderId="17" xfId="0" applyNumberFormat="1" applyFont="1" applyBorder="1" applyAlignment="1">
      <alignment/>
    </xf>
    <xf numFmtId="171" fontId="33" fillId="0" borderId="16" xfId="41" applyFont="1" applyBorder="1" applyAlignment="1">
      <alignment/>
    </xf>
    <xf numFmtId="0" fontId="46" fillId="0" borderId="18" xfId="0" applyFont="1" applyBorder="1" applyAlignment="1">
      <alignment/>
    </xf>
    <xf numFmtId="0" fontId="46" fillId="0" borderId="18" xfId="0" applyNumberFormat="1" applyFont="1" applyBorder="1" applyAlignment="1">
      <alignment horizontal="center"/>
    </xf>
    <xf numFmtId="3" fontId="47" fillId="0" borderId="18" xfId="0" applyNumberFormat="1" applyFont="1" applyBorder="1" applyAlignment="1">
      <alignment/>
    </xf>
    <xf numFmtId="3" fontId="51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34" fillId="0" borderId="0" xfId="0" applyFont="1" applyAlignment="1">
      <alignment horizontal="right"/>
    </xf>
    <xf numFmtId="172" fontId="48" fillId="0" borderId="0" xfId="0" applyNumberFormat="1" applyFont="1" applyAlignment="1">
      <alignment/>
    </xf>
    <xf numFmtId="0" fontId="48" fillId="0" borderId="0" xfId="0" applyFont="1" applyAlignment="1">
      <alignment/>
    </xf>
    <xf numFmtId="172" fontId="48" fillId="0" borderId="0" xfId="41" applyNumberFormat="1" applyFont="1" applyAlignment="1">
      <alignment/>
    </xf>
    <xf numFmtId="0" fontId="58" fillId="0" borderId="0" xfId="0" applyFont="1" applyAlignment="1">
      <alignment horizontal="right"/>
    </xf>
    <xf numFmtId="0" fontId="43" fillId="0" borderId="17" xfId="0" applyFont="1" applyBorder="1" applyAlignment="1">
      <alignment/>
    </xf>
    <xf numFmtId="0" fontId="43" fillId="0" borderId="17" xfId="0" applyFont="1" applyBorder="1" applyAlignment="1">
      <alignment horizontal="center"/>
    </xf>
    <xf numFmtId="3" fontId="43" fillId="0" borderId="17" xfId="0" applyNumberFormat="1" applyFont="1" applyBorder="1" applyAlignment="1">
      <alignment/>
    </xf>
    <xf numFmtId="0" fontId="45" fillId="0" borderId="15" xfId="0" applyFont="1" applyBorder="1" applyAlignment="1">
      <alignment/>
    </xf>
    <xf numFmtId="0" fontId="45" fillId="0" borderId="15" xfId="0" applyFont="1" applyBorder="1" applyAlignment="1">
      <alignment horizontal="center"/>
    </xf>
    <xf numFmtId="3" fontId="45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3" fontId="0" fillId="0" borderId="15" xfId="0" applyNumberFormat="1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1" xfId="0" applyFont="1" applyBorder="1" applyAlignment="1">
      <alignment horizontal="center"/>
    </xf>
    <xf numFmtId="3" fontId="43" fillId="0" borderId="11" xfId="0" applyNumberFormat="1" applyFont="1" applyBorder="1" applyAlignment="1">
      <alignment/>
    </xf>
    <xf numFmtId="0" fontId="45" fillId="0" borderId="11" xfId="0" applyFont="1" applyBorder="1" applyAlignment="1">
      <alignment horizontal="center"/>
    </xf>
    <xf numFmtId="3" fontId="45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5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3" fontId="0" fillId="0" borderId="16" xfId="0" applyNumberFormat="1" applyFont="1" applyBorder="1" applyAlignment="1">
      <alignment horizontal="right"/>
    </xf>
    <xf numFmtId="3" fontId="45" fillId="0" borderId="15" xfId="0" applyNumberFormat="1" applyFont="1" applyBorder="1" applyAlignment="1">
      <alignment horizontal="right"/>
    </xf>
    <xf numFmtId="3" fontId="45" fillId="33" borderId="10" xfId="0" applyNumberFormat="1" applyFont="1" applyFill="1" applyBorder="1" applyAlignment="1">
      <alignment horizontal="right" vertical="center"/>
    </xf>
    <xf numFmtId="0" fontId="43" fillId="0" borderId="19" xfId="0" applyFont="1" applyBorder="1" applyAlignment="1">
      <alignment/>
    </xf>
    <xf numFmtId="0" fontId="43" fillId="0" borderId="19" xfId="0" applyFont="1" applyBorder="1" applyAlignment="1">
      <alignment horizontal="center"/>
    </xf>
    <xf numFmtId="3" fontId="43" fillId="0" borderId="19" xfId="0" applyNumberFormat="1" applyFont="1" applyBorder="1" applyAlignment="1">
      <alignment/>
    </xf>
    <xf numFmtId="0" fontId="43" fillId="0" borderId="15" xfId="0" applyFont="1" applyBorder="1" applyAlignment="1">
      <alignment/>
    </xf>
    <xf numFmtId="0" fontId="43" fillId="0" borderId="15" xfId="0" applyFont="1" applyBorder="1" applyAlignment="1">
      <alignment horizontal="center"/>
    </xf>
    <xf numFmtId="3" fontId="43" fillId="0" borderId="15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3" fontId="0" fillId="0" borderId="19" xfId="0" applyNumberFormat="1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17" xfId="0" applyFont="1" applyBorder="1" applyAlignment="1">
      <alignment horizontal="center"/>
    </xf>
    <xf numFmtId="3" fontId="45" fillId="0" borderId="17" xfId="0" applyNumberFormat="1" applyFont="1" applyBorder="1" applyAlignment="1">
      <alignment/>
    </xf>
    <xf numFmtId="0" fontId="45" fillId="34" borderId="0" xfId="0" applyFont="1" applyFill="1" applyBorder="1" applyAlignment="1">
      <alignment horizontal="center" vertical="center"/>
    </xf>
    <xf numFmtId="3" fontId="45" fillId="34" borderId="0" xfId="0" applyNumberFormat="1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8" xfId="0" applyFont="1" applyBorder="1" applyAlignment="1">
      <alignment/>
    </xf>
    <xf numFmtId="3" fontId="45" fillId="0" borderId="18" xfId="0" applyNumberFormat="1" applyFont="1" applyBorder="1" applyAlignment="1">
      <alignment/>
    </xf>
    <xf numFmtId="0" fontId="32" fillId="0" borderId="0" xfId="0" applyFont="1" applyAlignment="1">
      <alignment/>
    </xf>
    <xf numFmtId="0" fontId="45" fillId="0" borderId="0" xfId="0" applyFont="1" applyAlignment="1">
      <alignment/>
    </xf>
    <xf numFmtId="3" fontId="45" fillId="0" borderId="0" xfId="0" applyNumberFormat="1" applyFont="1" applyAlignment="1">
      <alignment/>
    </xf>
    <xf numFmtId="3" fontId="45" fillId="34" borderId="0" xfId="0" applyNumberFormat="1" applyFont="1" applyFill="1" applyBorder="1" applyAlignment="1">
      <alignment horizontal="center" vertical="center"/>
    </xf>
    <xf numFmtId="3" fontId="32" fillId="0" borderId="0" xfId="0" applyNumberFormat="1" applyFont="1" applyAlignment="1">
      <alignment horizontal="center"/>
    </xf>
    <xf numFmtId="3" fontId="29" fillId="0" borderId="0" xfId="0" applyNumberFormat="1" applyFont="1" applyAlignment="1">
      <alignment/>
    </xf>
    <xf numFmtId="0" fontId="57" fillId="0" borderId="0" xfId="0" applyFont="1" applyAlignment="1">
      <alignment/>
    </xf>
    <xf numFmtId="0" fontId="99" fillId="0" borderId="0" xfId="0" applyFont="1" applyAlignment="1">
      <alignment/>
    </xf>
    <xf numFmtId="9" fontId="29" fillId="0" borderId="0" xfId="0" applyNumberFormat="1" applyFont="1" applyAlignment="1">
      <alignment/>
    </xf>
    <xf numFmtId="3" fontId="99" fillId="0" borderId="0" xfId="0" applyNumberFormat="1" applyFont="1" applyAlignment="1">
      <alignment/>
    </xf>
    <xf numFmtId="0" fontId="100" fillId="0" borderId="0" xfId="0" applyFont="1" applyAlignment="1" quotePrefix="1">
      <alignment/>
    </xf>
    <xf numFmtId="3" fontId="100" fillId="0" borderId="0" xfId="0" applyNumberFormat="1" applyFont="1" applyAlignment="1">
      <alignment/>
    </xf>
    <xf numFmtId="3" fontId="32" fillId="0" borderId="0" xfId="0" applyNumberFormat="1" applyFont="1" applyAlignment="1">
      <alignment/>
    </xf>
    <xf numFmtId="0" fontId="45" fillId="33" borderId="12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right"/>
    </xf>
    <xf numFmtId="3" fontId="101" fillId="36" borderId="0" xfId="0" applyNumberFormat="1" applyFont="1" applyFill="1" applyAlignment="1">
      <alignment/>
    </xf>
    <xf numFmtId="3" fontId="102" fillId="37" borderId="14" xfId="0" applyNumberFormat="1" applyFont="1" applyFill="1" applyBorder="1" applyAlignment="1">
      <alignment horizontal="right"/>
    </xf>
    <xf numFmtId="3" fontId="103" fillId="0" borderId="15" xfId="0" applyNumberFormat="1" applyFont="1" applyBorder="1" applyAlignment="1">
      <alignment/>
    </xf>
    <xf numFmtId="3" fontId="103" fillId="0" borderId="17" xfId="0" applyNumberFormat="1" applyFont="1" applyBorder="1" applyAlignment="1">
      <alignment/>
    </xf>
    <xf numFmtId="3" fontId="60" fillId="0" borderId="13" xfId="0" applyNumberFormat="1" applyFont="1" applyBorder="1" applyAlignment="1">
      <alignment/>
    </xf>
    <xf numFmtId="3" fontId="60" fillId="0" borderId="13" xfId="0" applyNumberFormat="1" applyFont="1" applyBorder="1" applyAlignment="1">
      <alignment horizontal="right"/>
    </xf>
    <xf numFmtId="3" fontId="61" fillId="0" borderId="13" xfId="0" applyNumberFormat="1" applyFont="1" applyBorder="1" applyAlignment="1">
      <alignment horizontal="right"/>
    </xf>
    <xf numFmtId="0" fontId="34" fillId="0" borderId="0" xfId="0" applyFont="1" applyAlignment="1">
      <alignment horizontal="right"/>
    </xf>
    <xf numFmtId="0" fontId="3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/>
    </xf>
    <xf numFmtId="0" fontId="45" fillId="33" borderId="12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44" fillId="0" borderId="26" xfId="0" applyFont="1" applyBorder="1" applyAlignment="1">
      <alignment horizontal="right"/>
    </xf>
    <xf numFmtId="0" fontId="45" fillId="33" borderId="27" xfId="0" applyFont="1" applyFill="1" applyBorder="1" applyAlignment="1">
      <alignment horizontal="center" vertical="center"/>
    </xf>
    <xf numFmtId="0" fontId="45" fillId="33" borderId="28" xfId="0" applyFont="1" applyFill="1" applyBorder="1" applyAlignment="1">
      <alignment horizontal="center" vertical="center"/>
    </xf>
    <xf numFmtId="0" fontId="45" fillId="33" borderId="27" xfId="0" applyFont="1" applyFill="1" applyBorder="1" applyAlignment="1">
      <alignment horizontal="center" vertical="justify"/>
    </xf>
    <xf numFmtId="0" fontId="45" fillId="33" borderId="28" xfId="0" applyFont="1" applyFill="1" applyBorder="1" applyAlignment="1">
      <alignment horizontal="center" vertical="justify"/>
    </xf>
    <xf numFmtId="0" fontId="0" fillId="33" borderId="10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9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26" xfId="0" applyFont="1" applyBorder="1" applyAlignment="1">
      <alignment horizontal="right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4" fontId="9" fillId="33" borderId="27" xfId="0" applyNumberFormat="1" applyFont="1" applyFill="1" applyBorder="1" applyAlignment="1">
      <alignment horizontal="center" vertical="justify"/>
    </xf>
    <xf numFmtId="4" fontId="9" fillId="33" borderId="28" xfId="0" applyNumberFormat="1" applyFont="1" applyFill="1" applyBorder="1" applyAlignment="1">
      <alignment horizontal="center" vertical="justify"/>
    </xf>
    <xf numFmtId="0" fontId="41" fillId="0" borderId="0" xfId="0" applyFont="1" applyAlignment="1">
      <alignment horizontal="left" vertical="justify"/>
    </xf>
    <xf numFmtId="0" fontId="32" fillId="0" borderId="0" xfId="0" applyFont="1" applyAlignment="1">
      <alignment horizontal="left" vertical="justify"/>
    </xf>
    <xf numFmtId="0" fontId="29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</xdr:row>
      <xdr:rowOff>19050</xdr:rowOff>
    </xdr:from>
    <xdr:to>
      <xdr:col>0</xdr:col>
      <xdr:colOff>1914525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>
          <a:off x="180975" y="342900"/>
          <a:ext cx="173355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</xdr:row>
      <xdr:rowOff>19050</xdr:rowOff>
    </xdr:from>
    <xdr:to>
      <xdr:col>0</xdr:col>
      <xdr:colOff>1914525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>
          <a:off x="180975" y="342900"/>
          <a:ext cx="173355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</xdr:row>
      <xdr:rowOff>19050</xdr:rowOff>
    </xdr:from>
    <xdr:to>
      <xdr:col>0</xdr:col>
      <xdr:colOff>1914525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>
          <a:off x="180975" y="400050"/>
          <a:ext cx="173355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42.8515625" style="0" customWidth="1"/>
    <col min="2" max="2" width="8.57421875" style="0" customWidth="1"/>
    <col min="3" max="4" width="20.00390625" style="0" customWidth="1"/>
    <col min="5" max="5" width="5.57421875" style="0" customWidth="1"/>
    <col min="6" max="6" width="8.00390625" style="0" customWidth="1"/>
    <col min="7" max="7" width="16.57421875" style="0" customWidth="1"/>
    <col min="8" max="8" width="15.8515625" style="0" customWidth="1"/>
    <col min="9" max="9" width="15.421875" style="0" customWidth="1"/>
  </cols>
  <sheetData>
    <row r="1" spans="1:4" ht="12.75">
      <c r="A1" s="93" t="s">
        <v>222</v>
      </c>
      <c r="B1" s="2"/>
      <c r="C1" s="2"/>
      <c r="D1" s="2" t="s">
        <v>80</v>
      </c>
    </row>
    <row r="2" spans="1:4" ht="12.75">
      <c r="A2" s="3" t="s">
        <v>217</v>
      </c>
      <c r="B2" s="205" t="s">
        <v>2</v>
      </c>
      <c r="C2" s="205"/>
      <c r="D2" s="205"/>
    </row>
    <row r="3" spans="1:4" ht="12.75">
      <c r="A3" s="4"/>
      <c r="B3" s="205" t="s">
        <v>81</v>
      </c>
      <c r="C3" s="205"/>
      <c r="D3" s="205"/>
    </row>
    <row r="4" spans="2:4" ht="12.75">
      <c r="B4" s="206"/>
      <c r="C4" s="206"/>
      <c r="D4" s="206"/>
    </row>
    <row r="5" spans="1:4" ht="24.75" customHeight="1">
      <c r="A5" s="207" t="s">
        <v>82</v>
      </c>
      <c r="B5" s="207"/>
      <c r="C5" s="207"/>
      <c r="D5" s="207"/>
    </row>
    <row r="6" spans="1:4" ht="15" customHeight="1">
      <c r="A6" s="208" t="s">
        <v>245</v>
      </c>
      <c r="B6" s="208"/>
      <c r="C6" s="208"/>
      <c r="D6" s="208"/>
    </row>
    <row r="7" spans="1:4" ht="12.75">
      <c r="A7" s="95"/>
      <c r="B7" s="95"/>
      <c r="C7" s="95"/>
      <c r="D7" s="95"/>
    </row>
    <row r="8" ht="12.75">
      <c r="D8" s="195"/>
    </row>
    <row r="9" spans="1:4" ht="16.5" customHeight="1">
      <c r="A9" s="209" t="s">
        <v>84</v>
      </c>
      <c r="B9" s="209" t="s">
        <v>85</v>
      </c>
      <c r="C9" s="193" t="s">
        <v>243</v>
      </c>
      <c r="D9" s="193" t="s">
        <v>242</v>
      </c>
    </row>
    <row r="10" spans="1:4" ht="16.5" customHeight="1">
      <c r="A10" s="210"/>
      <c r="B10" s="210"/>
      <c r="C10" s="194" t="s">
        <v>246</v>
      </c>
      <c r="D10" s="194" t="s">
        <v>247</v>
      </c>
    </row>
    <row r="11" spans="1:7" ht="21.75" customHeight="1">
      <c r="A11" s="97" t="s">
        <v>89</v>
      </c>
      <c r="B11" s="98" t="s">
        <v>14</v>
      </c>
      <c r="C11" s="99">
        <f>KQKD!E11</f>
        <v>212021474763</v>
      </c>
      <c r="D11" s="99">
        <f>KQKD!F11</f>
        <v>234606506071</v>
      </c>
      <c r="G11" s="59"/>
    </row>
    <row r="12" spans="1:4" ht="21.75" customHeight="1">
      <c r="A12" s="100" t="s">
        <v>90</v>
      </c>
      <c r="B12" s="101" t="s">
        <v>16</v>
      </c>
      <c r="C12" s="102">
        <v>0</v>
      </c>
      <c r="D12" s="103">
        <v>0</v>
      </c>
    </row>
    <row r="13" spans="1:8" ht="21.75" customHeight="1">
      <c r="A13" s="100" t="s">
        <v>91</v>
      </c>
      <c r="B13" s="101" t="s">
        <v>92</v>
      </c>
      <c r="C13" s="102">
        <f>C11-C12</f>
        <v>212021474763</v>
      </c>
      <c r="D13" s="102">
        <f>D11-D12</f>
        <v>234606506071</v>
      </c>
      <c r="G13" s="94"/>
      <c r="H13" s="94"/>
    </row>
    <row r="14" spans="1:9" ht="21.75" customHeight="1">
      <c r="A14" s="100" t="s">
        <v>93</v>
      </c>
      <c r="B14" s="101" t="s">
        <v>94</v>
      </c>
      <c r="C14" s="102">
        <f>KQKD!E14</f>
        <v>193512426507</v>
      </c>
      <c r="D14" s="199">
        <f>KQKD!F14</f>
        <v>211715950255</v>
      </c>
      <c r="E14" s="104"/>
      <c r="F14" s="105"/>
      <c r="G14" s="106"/>
      <c r="H14" s="106"/>
      <c r="I14" s="107"/>
    </row>
    <row r="15" spans="1:9" ht="21.75" customHeight="1">
      <c r="A15" s="100" t="s">
        <v>95</v>
      </c>
      <c r="B15" s="101" t="s">
        <v>96</v>
      </c>
      <c r="C15" s="102">
        <f>C13-C14</f>
        <v>18509048256</v>
      </c>
      <c r="D15" s="102">
        <f>D13-D14</f>
        <v>22890555816</v>
      </c>
      <c r="F15" s="105"/>
      <c r="G15" s="106"/>
      <c r="H15" s="106"/>
      <c r="I15" s="107"/>
    </row>
    <row r="16" spans="1:9" ht="21.75" customHeight="1">
      <c r="A16" s="100" t="s">
        <v>97</v>
      </c>
      <c r="B16" s="101" t="s">
        <v>98</v>
      </c>
      <c r="C16" s="102">
        <f>KQKD!E16</f>
        <v>44240586</v>
      </c>
      <c r="D16" s="99">
        <f>KQKD!F16</f>
        <v>285256853</v>
      </c>
      <c r="E16" s="59"/>
      <c r="F16" s="105"/>
      <c r="G16" s="106"/>
      <c r="H16" s="106"/>
      <c r="I16" s="108"/>
    </row>
    <row r="17" spans="1:9" ht="21.75" customHeight="1">
      <c r="A17" s="100" t="s">
        <v>99</v>
      </c>
      <c r="B17" s="109">
        <v>22</v>
      </c>
      <c r="C17" s="102">
        <f>KQKD!E17</f>
        <v>481180764</v>
      </c>
      <c r="D17" s="102">
        <f>KQKD!F17</f>
        <v>2067460304</v>
      </c>
      <c r="F17" s="110"/>
      <c r="G17" s="110"/>
      <c r="H17" s="110"/>
      <c r="I17" s="108"/>
    </row>
    <row r="18" spans="1:9" ht="21.75" customHeight="1">
      <c r="A18" s="111" t="s">
        <v>100</v>
      </c>
      <c r="B18" s="112">
        <v>23</v>
      </c>
      <c r="C18" s="113">
        <f>KQKD!E18</f>
        <v>2559592142</v>
      </c>
      <c r="D18" s="113">
        <f>KQKD!F18</f>
        <v>2468197501</v>
      </c>
      <c r="F18" s="115"/>
      <c r="G18" s="116"/>
      <c r="H18" s="116"/>
      <c r="I18" s="108"/>
    </row>
    <row r="19" spans="1:9" ht="21.75" customHeight="1">
      <c r="A19" s="100" t="s">
        <v>101</v>
      </c>
      <c r="B19" s="109">
        <v>24</v>
      </c>
      <c r="C19" s="102">
        <f>KQKD!E19</f>
        <v>2553691306</v>
      </c>
      <c r="D19" s="102">
        <f>KQKD!F19</f>
        <v>3011129679</v>
      </c>
      <c r="H19" s="59"/>
      <c r="I19" s="59"/>
    </row>
    <row r="20" spans="1:7" ht="21.75" customHeight="1">
      <c r="A20" s="100" t="s">
        <v>102</v>
      </c>
      <c r="B20" s="109">
        <v>25</v>
      </c>
      <c r="C20" s="102">
        <f>KQKD!E20</f>
        <v>8609203248</v>
      </c>
      <c r="D20" s="99">
        <f>KQKD!F20</f>
        <v>9659568379</v>
      </c>
      <c r="G20" s="59"/>
    </row>
    <row r="21" spans="1:4" ht="21.75" customHeight="1">
      <c r="A21" s="100" t="s">
        <v>103</v>
      </c>
      <c r="B21" s="109">
        <v>30</v>
      </c>
      <c r="C21" s="102">
        <f>C15+C16-C17-C19-C20</f>
        <v>6909213524</v>
      </c>
      <c r="D21" s="102">
        <f>D15+D16-D17-D19-D20</f>
        <v>8437654307</v>
      </c>
    </row>
    <row r="22" spans="1:4" ht="21.75" customHeight="1">
      <c r="A22" s="100" t="s">
        <v>104</v>
      </c>
      <c r="B22" s="109">
        <v>31</v>
      </c>
      <c r="C22" s="102">
        <f>KQKD!E22</f>
        <v>177300100</v>
      </c>
      <c r="D22" s="99">
        <f>KQKD!F22</f>
        <v>133070726</v>
      </c>
    </row>
    <row r="23" spans="1:4" ht="21.75" customHeight="1">
      <c r="A23" s="100" t="s">
        <v>105</v>
      </c>
      <c r="B23" s="109">
        <v>32</v>
      </c>
      <c r="C23" s="102">
        <f>KQKD!E23</f>
        <v>35596000</v>
      </c>
      <c r="D23" s="99">
        <f>KQKD!F23</f>
        <v>53342605</v>
      </c>
    </row>
    <row r="24" spans="1:4" ht="21.75" customHeight="1">
      <c r="A24" s="100" t="s">
        <v>106</v>
      </c>
      <c r="B24" s="109">
        <v>40</v>
      </c>
      <c r="C24" s="102">
        <f>C22-C23</f>
        <v>141704100</v>
      </c>
      <c r="D24" s="102">
        <f>D22-D23</f>
        <v>79728121</v>
      </c>
    </row>
    <row r="25" spans="1:4" ht="21.75" customHeight="1">
      <c r="A25" s="100" t="s">
        <v>107</v>
      </c>
      <c r="B25" s="109">
        <v>50</v>
      </c>
      <c r="C25" s="102">
        <f>C21+C24</f>
        <v>7050917624</v>
      </c>
      <c r="D25" s="198">
        <f>D21+D24</f>
        <v>8517382428</v>
      </c>
    </row>
    <row r="26" spans="1:4" ht="21.75" customHeight="1">
      <c r="A26" s="100" t="s">
        <v>108</v>
      </c>
      <c r="B26" s="109">
        <v>51</v>
      </c>
      <c r="C26" s="102">
        <f>KQKD!E26</f>
        <v>1566434341</v>
      </c>
      <c r="D26" s="99">
        <f>KQKD!F26</f>
        <v>2110156258</v>
      </c>
    </row>
    <row r="27" spans="1:4" ht="21.75" customHeight="1">
      <c r="A27" s="100" t="s">
        <v>109</v>
      </c>
      <c r="B27" s="109">
        <v>52</v>
      </c>
      <c r="C27" s="102"/>
      <c r="D27" s="102"/>
    </row>
    <row r="28" spans="1:4" ht="21.75" customHeight="1">
      <c r="A28" s="100" t="s">
        <v>110</v>
      </c>
      <c r="B28" s="109">
        <v>60</v>
      </c>
      <c r="C28" s="102">
        <f>C25-C26</f>
        <v>5484483283</v>
      </c>
      <c r="D28" s="102">
        <f>D25-D26</f>
        <v>6407226170</v>
      </c>
    </row>
    <row r="29" spans="1:4" ht="21.75" customHeight="1">
      <c r="A29" s="117" t="s">
        <v>111</v>
      </c>
      <c r="B29" s="118">
        <v>70</v>
      </c>
      <c r="C29" s="119">
        <f>$C$28/3800000</f>
        <v>1443.2850744736843</v>
      </c>
      <c r="D29" s="120">
        <f>$D$28/3800000</f>
        <v>1686.11215</v>
      </c>
    </row>
    <row r="30" spans="1:4" ht="9.75" customHeight="1">
      <c r="A30" s="122"/>
      <c r="B30" s="123"/>
      <c r="C30" s="124"/>
      <c r="D30" s="125"/>
    </row>
    <row r="31" spans="1:4" ht="14.25">
      <c r="A31" s="126"/>
      <c r="C31" s="203" t="s">
        <v>248</v>
      </c>
      <c r="D31" s="203"/>
    </row>
    <row r="32" spans="1:7" ht="15" customHeight="1">
      <c r="A32" s="126"/>
      <c r="C32" s="127"/>
      <c r="D32" s="127"/>
      <c r="E32" s="129"/>
      <c r="F32" s="129"/>
      <c r="G32" s="130"/>
    </row>
    <row r="33" spans="1:7" ht="15.75">
      <c r="A33" s="204" t="s">
        <v>224</v>
      </c>
      <c r="B33" s="204"/>
      <c r="C33" s="204"/>
      <c r="D33" s="204"/>
      <c r="E33" s="129"/>
      <c r="F33" s="129"/>
      <c r="G33" s="130"/>
    </row>
    <row r="34" ht="16.5" customHeight="1"/>
    <row r="35" ht="16.5" customHeight="1">
      <c r="G35" s="104"/>
    </row>
    <row r="36" ht="16.5" customHeight="1">
      <c r="G36" s="104"/>
    </row>
    <row r="37" ht="16.5" customHeight="1">
      <c r="G37" s="57"/>
    </row>
    <row r="38" spans="1:7" ht="15">
      <c r="A38" s="204" t="s">
        <v>223</v>
      </c>
      <c r="B38" s="204"/>
      <c r="C38" s="204"/>
      <c r="D38" s="204"/>
      <c r="G38" s="57"/>
    </row>
    <row r="39" ht="12.75">
      <c r="G39" s="104"/>
    </row>
  </sheetData>
  <sheetProtection/>
  <mergeCells count="10">
    <mergeCell ref="C31:D31"/>
    <mergeCell ref="A33:D33"/>
    <mergeCell ref="A38:D38"/>
    <mergeCell ref="B2:D2"/>
    <mergeCell ref="B3:D3"/>
    <mergeCell ref="B4:D4"/>
    <mergeCell ref="A5:D5"/>
    <mergeCell ref="A6:D6"/>
    <mergeCell ref="A9:A10"/>
    <mergeCell ref="B9:B10"/>
  </mergeCells>
  <printOptions/>
  <pageMargins left="0.7" right="0.45" top="0.5" bottom="0.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3">
      <selection activeCell="A11" sqref="A11:F29"/>
    </sheetView>
  </sheetViews>
  <sheetFormatPr defaultColWidth="9.140625" defaultRowHeight="12.75"/>
  <cols>
    <col min="1" max="1" width="35.8515625" style="0" customWidth="1"/>
    <col min="2" max="2" width="6.7109375" style="0" customWidth="1"/>
    <col min="3" max="3" width="13.140625" style="0" customWidth="1"/>
    <col min="4" max="4" width="13.00390625" style="0" customWidth="1"/>
    <col min="5" max="5" width="14.00390625" style="0" customWidth="1"/>
    <col min="6" max="6" width="14.28125" style="0" customWidth="1"/>
    <col min="7" max="7" width="5.57421875" style="0" customWidth="1"/>
    <col min="8" max="8" width="8.00390625" style="0" customWidth="1"/>
    <col min="9" max="9" width="16.57421875" style="0" customWidth="1"/>
    <col min="10" max="10" width="15.8515625" style="0" customWidth="1"/>
    <col min="11" max="11" width="15.421875" style="0" customWidth="1"/>
  </cols>
  <sheetData>
    <row r="1" spans="1:6" ht="12.75">
      <c r="A1" s="93" t="s">
        <v>222</v>
      </c>
      <c r="B1" s="2"/>
      <c r="C1" s="2"/>
      <c r="D1" s="2"/>
      <c r="E1" s="211" t="s">
        <v>80</v>
      </c>
      <c r="F1" s="211"/>
    </row>
    <row r="2" spans="1:6" ht="12.75">
      <c r="A2" s="3" t="s">
        <v>217</v>
      </c>
      <c r="B2" s="205" t="s">
        <v>2</v>
      </c>
      <c r="C2" s="205"/>
      <c r="D2" s="205"/>
      <c r="E2" s="205"/>
      <c r="F2" s="205"/>
    </row>
    <row r="3" spans="1:6" ht="12.75">
      <c r="A3" s="4"/>
      <c r="B3" s="205" t="s">
        <v>81</v>
      </c>
      <c r="C3" s="205"/>
      <c r="D3" s="205"/>
      <c r="E3" s="205"/>
      <c r="F3" s="205"/>
    </row>
    <row r="4" spans="2:5" ht="12.75">
      <c r="B4" s="206"/>
      <c r="C4" s="206"/>
      <c r="D4" s="206"/>
      <c r="E4" s="206"/>
    </row>
    <row r="5" spans="1:6" ht="24.75" customHeight="1">
      <c r="A5" s="207" t="s">
        <v>82</v>
      </c>
      <c r="B5" s="207"/>
      <c r="C5" s="207"/>
      <c r="D5" s="207"/>
      <c r="E5" s="207"/>
      <c r="F5" s="207"/>
    </row>
    <row r="6" spans="1:6" ht="15" customHeight="1">
      <c r="A6" s="208" t="s">
        <v>249</v>
      </c>
      <c r="B6" s="208"/>
      <c r="C6" s="208"/>
      <c r="D6" s="208"/>
      <c r="E6" s="208"/>
      <c r="F6" s="208"/>
    </row>
    <row r="7" spans="1:5" ht="12.75">
      <c r="A7" s="95"/>
      <c r="B7" s="95"/>
      <c r="C7" s="95"/>
      <c r="D7" s="95"/>
      <c r="E7" s="95"/>
    </row>
    <row r="8" spans="4:6" ht="12.75">
      <c r="D8" s="212" t="s">
        <v>83</v>
      </c>
      <c r="E8" s="212"/>
      <c r="F8" s="212"/>
    </row>
    <row r="9" spans="1:6" ht="27.75" customHeight="1">
      <c r="A9" s="209" t="s">
        <v>84</v>
      </c>
      <c r="B9" s="209" t="s">
        <v>85</v>
      </c>
      <c r="C9" s="213" t="s">
        <v>250</v>
      </c>
      <c r="D9" s="214"/>
      <c r="E9" s="215" t="s">
        <v>86</v>
      </c>
      <c r="F9" s="216"/>
    </row>
    <row r="10" spans="1:6" ht="19.5" customHeight="1">
      <c r="A10" s="210"/>
      <c r="B10" s="210"/>
      <c r="C10" s="96" t="s">
        <v>87</v>
      </c>
      <c r="D10" s="96" t="s">
        <v>88</v>
      </c>
      <c r="E10" s="96" t="s">
        <v>87</v>
      </c>
      <c r="F10" s="96" t="s">
        <v>88</v>
      </c>
    </row>
    <row r="11" spans="1:9" ht="21.75" customHeight="1">
      <c r="A11" s="97" t="s">
        <v>89</v>
      </c>
      <c r="B11" s="98" t="s">
        <v>14</v>
      </c>
      <c r="C11" s="99">
        <v>63236753537</v>
      </c>
      <c r="D11" s="99">
        <v>69967382170</v>
      </c>
      <c r="E11" s="99">
        <f>148784721226+C11</f>
        <v>212021474763</v>
      </c>
      <c r="F11" s="99">
        <f>164639123901+D11</f>
        <v>234606506071</v>
      </c>
      <c r="I11" s="59"/>
    </row>
    <row r="12" spans="1:6" ht="21.75" customHeight="1">
      <c r="A12" s="100" t="s">
        <v>90</v>
      </c>
      <c r="B12" s="101" t="s">
        <v>16</v>
      </c>
      <c r="C12" s="102">
        <v>0</v>
      </c>
      <c r="D12" s="102">
        <v>0</v>
      </c>
      <c r="E12" s="103">
        <v>0</v>
      </c>
      <c r="F12" s="99">
        <f>D12</f>
        <v>0</v>
      </c>
    </row>
    <row r="13" spans="1:10" ht="21.75" customHeight="1">
      <c r="A13" s="100" t="s">
        <v>91</v>
      </c>
      <c r="B13" s="101" t="s">
        <v>92</v>
      </c>
      <c r="C13" s="102">
        <f>C11-C12</f>
        <v>63236753537</v>
      </c>
      <c r="D13" s="102">
        <f>D11-D12</f>
        <v>69967382170</v>
      </c>
      <c r="E13" s="102">
        <f>E11-E12</f>
        <v>212021474763</v>
      </c>
      <c r="F13" s="102">
        <f>F11-F12</f>
        <v>234606506071</v>
      </c>
      <c r="I13" s="94"/>
      <c r="J13" s="94"/>
    </row>
    <row r="14" spans="1:11" ht="21.75" customHeight="1">
      <c r="A14" s="100" t="s">
        <v>93</v>
      </c>
      <c r="B14" s="101" t="s">
        <v>94</v>
      </c>
      <c r="C14" s="102">
        <v>58374944096</v>
      </c>
      <c r="D14" s="198">
        <f>63407342799+0</f>
        <v>63407342799</v>
      </c>
      <c r="E14" s="99">
        <f>135137482411+C14</f>
        <v>193512426507</v>
      </c>
      <c r="F14" s="199">
        <f>148308607456+D14</f>
        <v>211715950255</v>
      </c>
      <c r="G14" s="104"/>
      <c r="H14" s="105"/>
      <c r="I14" s="106"/>
      <c r="J14" s="106"/>
      <c r="K14" s="107"/>
    </row>
    <row r="15" spans="1:11" ht="21.75" customHeight="1">
      <c r="A15" s="100" t="s">
        <v>95</v>
      </c>
      <c r="B15" s="101" t="s">
        <v>96</v>
      </c>
      <c r="C15" s="102">
        <f>C13-C14</f>
        <v>4861809441</v>
      </c>
      <c r="D15" s="102">
        <f>D13-D14</f>
        <v>6560039371</v>
      </c>
      <c r="E15" s="102">
        <f>E13-E14</f>
        <v>18509048256</v>
      </c>
      <c r="F15" s="102">
        <f>F13-F14</f>
        <v>22890555816</v>
      </c>
      <c r="H15" s="105"/>
      <c r="I15" s="106"/>
      <c r="J15" s="106"/>
      <c r="K15" s="107"/>
    </row>
    <row r="16" spans="1:11" ht="21.75" customHeight="1">
      <c r="A16" s="100" t="s">
        <v>97</v>
      </c>
      <c r="B16" s="101" t="s">
        <v>98</v>
      </c>
      <c r="C16" s="102">
        <v>9389336</v>
      </c>
      <c r="D16" s="102">
        <v>192829091</v>
      </c>
      <c r="E16" s="99">
        <f>34851250+C16</f>
        <v>44240586</v>
      </c>
      <c r="F16" s="99">
        <f>92427762+D16</f>
        <v>285256853</v>
      </c>
      <c r="G16" s="59"/>
      <c r="H16" s="105"/>
      <c r="I16" s="106"/>
      <c r="J16" s="106"/>
      <c r="K16" s="108"/>
    </row>
    <row r="17" spans="1:11" ht="21.75" customHeight="1">
      <c r="A17" s="100" t="s">
        <v>99</v>
      </c>
      <c r="B17" s="109">
        <v>22</v>
      </c>
      <c r="C17" s="102">
        <v>362668833</v>
      </c>
      <c r="D17" s="102">
        <v>702087105</v>
      </c>
      <c r="E17" s="99">
        <f>118511931+C17</f>
        <v>481180764</v>
      </c>
      <c r="F17" s="99">
        <f>1365373199+D17</f>
        <v>2067460304</v>
      </c>
      <c r="H17" s="110"/>
      <c r="I17" s="110"/>
      <c r="J17" s="110"/>
      <c r="K17" s="108"/>
    </row>
    <row r="18" spans="1:11" ht="21.75" customHeight="1">
      <c r="A18" s="111" t="s">
        <v>100</v>
      </c>
      <c r="B18" s="112">
        <v>23</v>
      </c>
      <c r="C18" s="113">
        <v>720581097</v>
      </c>
      <c r="D18" s="113">
        <v>701383335</v>
      </c>
      <c r="E18" s="99">
        <f>1839011045+C18</f>
        <v>2559592142</v>
      </c>
      <c r="F18" s="114">
        <f>1766814166+D18</f>
        <v>2468197501</v>
      </c>
      <c r="H18" s="115"/>
      <c r="I18" s="116"/>
      <c r="J18" s="116"/>
      <c r="K18" s="108"/>
    </row>
    <row r="19" spans="1:11" ht="21.75" customHeight="1">
      <c r="A19" s="100" t="s">
        <v>101</v>
      </c>
      <c r="B19" s="109">
        <v>24</v>
      </c>
      <c r="C19" s="102">
        <v>826736719</v>
      </c>
      <c r="D19" s="102">
        <v>1097067735</v>
      </c>
      <c r="E19" s="99">
        <f>1726954587+C19</f>
        <v>2553691306</v>
      </c>
      <c r="F19" s="99">
        <f>1914061944+D19</f>
        <v>3011129679</v>
      </c>
      <c r="J19" s="59"/>
      <c r="K19" s="59"/>
    </row>
    <row r="20" spans="1:9" ht="21.75" customHeight="1">
      <c r="A20" s="100" t="s">
        <v>102</v>
      </c>
      <c r="B20" s="109">
        <v>25</v>
      </c>
      <c r="C20" s="102">
        <v>2800574796</v>
      </c>
      <c r="D20" s="102">
        <v>2475061930</v>
      </c>
      <c r="E20" s="99">
        <f>5808628452+C20</f>
        <v>8609203248</v>
      </c>
      <c r="F20" s="99">
        <f>7184506449+D20</f>
        <v>9659568379</v>
      </c>
      <c r="I20" s="59"/>
    </row>
    <row r="21" spans="1:6" ht="21.75" customHeight="1">
      <c r="A21" s="100" t="s">
        <v>103</v>
      </c>
      <c r="B21" s="109">
        <v>30</v>
      </c>
      <c r="C21" s="102">
        <f>C15+C16-C17-C19-C20</f>
        <v>881218429</v>
      </c>
      <c r="D21" s="102">
        <f>D15+D16-D17-D19-D20</f>
        <v>2478651692</v>
      </c>
      <c r="E21" s="102">
        <f>E15+E16-E17-E19-E20</f>
        <v>6909213524</v>
      </c>
      <c r="F21" s="102">
        <f>F15+F16-F17-F19-F20</f>
        <v>8437654307</v>
      </c>
    </row>
    <row r="22" spans="1:6" ht="21.75" customHeight="1">
      <c r="A22" s="100" t="s">
        <v>104</v>
      </c>
      <c r="B22" s="109">
        <v>31</v>
      </c>
      <c r="C22" s="102">
        <v>115458000</v>
      </c>
      <c r="D22" s="102">
        <v>66485454</v>
      </c>
      <c r="E22" s="99">
        <f>61842100+C22</f>
        <v>177300100</v>
      </c>
      <c r="F22" s="99">
        <f>66585272+D22</f>
        <v>133070726</v>
      </c>
    </row>
    <row r="23" spans="1:6" ht="21.75" customHeight="1">
      <c r="A23" s="100" t="s">
        <v>105</v>
      </c>
      <c r="B23" s="109">
        <v>32</v>
      </c>
      <c r="C23" s="102">
        <v>35596000</v>
      </c>
      <c r="D23" s="102">
        <v>35400000</v>
      </c>
      <c r="E23" s="99">
        <f>0+C23</f>
        <v>35596000</v>
      </c>
      <c r="F23" s="99">
        <f>17942605+D23</f>
        <v>53342605</v>
      </c>
    </row>
    <row r="24" spans="1:6" ht="21.75" customHeight="1">
      <c r="A24" s="100" t="s">
        <v>106</v>
      </c>
      <c r="B24" s="109">
        <v>40</v>
      </c>
      <c r="C24" s="102">
        <f>C22-C23</f>
        <v>79862000</v>
      </c>
      <c r="D24" s="102">
        <f>D22-D23</f>
        <v>31085454</v>
      </c>
      <c r="E24" s="102">
        <f>E22-E23</f>
        <v>141704100</v>
      </c>
      <c r="F24" s="102">
        <f>F22-F23</f>
        <v>79728121</v>
      </c>
    </row>
    <row r="25" spans="1:6" ht="21.75" customHeight="1">
      <c r="A25" s="100" t="s">
        <v>107</v>
      </c>
      <c r="B25" s="109">
        <v>50</v>
      </c>
      <c r="C25" s="102">
        <f>C21+C24</f>
        <v>961080429</v>
      </c>
      <c r="D25" s="198">
        <f>D21+D24</f>
        <v>2509737146</v>
      </c>
      <c r="E25" s="102">
        <f>E21+E24</f>
        <v>7050917624</v>
      </c>
      <c r="F25" s="198">
        <f>F21+F24</f>
        <v>8517382428</v>
      </c>
    </row>
    <row r="26" spans="1:6" ht="21.75" customHeight="1">
      <c r="A26" s="100" t="s">
        <v>108</v>
      </c>
      <c r="B26" s="109">
        <v>51</v>
      </c>
      <c r="C26" s="102">
        <f>200877694-3</f>
        <v>200877691</v>
      </c>
      <c r="D26" s="102">
        <v>582434286</v>
      </c>
      <c r="E26" s="99">
        <f>1365556650+C26</f>
        <v>1566434341</v>
      </c>
      <c r="F26" s="99">
        <f>1527721972+D26</f>
        <v>2110156258</v>
      </c>
    </row>
    <row r="27" spans="1:6" ht="21.75" customHeight="1">
      <c r="A27" s="100" t="s">
        <v>109</v>
      </c>
      <c r="B27" s="109">
        <v>52</v>
      </c>
      <c r="C27" s="102"/>
      <c r="D27" s="102"/>
      <c r="E27" s="102"/>
      <c r="F27" s="99"/>
    </row>
    <row r="28" spans="1:6" ht="21.75" customHeight="1">
      <c r="A28" s="100" t="s">
        <v>110</v>
      </c>
      <c r="B28" s="109">
        <v>60</v>
      </c>
      <c r="C28" s="102">
        <f>C25-C26</f>
        <v>760202738</v>
      </c>
      <c r="D28" s="102">
        <f>D25-D26</f>
        <v>1927302860</v>
      </c>
      <c r="E28" s="102">
        <f>E25-E26</f>
        <v>5484483283</v>
      </c>
      <c r="F28" s="102">
        <f>F25-F26</f>
        <v>6407226170</v>
      </c>
    </row>
    <row r="29" spans="1:6" ht="21.75" customHeight="1">
      <c r="A29" s="117" t="s">
        <v>111</v>
      </c>
      <c r="B29" s="118">
        <v>70</v>
      </c>
      <c r="C29" s="119">
        <f>$C$28/3800000</f>
        <v>200.05335210526314</v>
      </c>
      <c r="D29" s="119">
        <f>D28/3800000</f>
        <v>507.18496315789474</v>
      </c>
      <c r="E29" s="120">
        <f>$E$28/3800000</f>
        <v>1443.2850744736843</v>
      </c>
      <c r="F29" s="121">
        <f>$F$28/3800000</f>
        <v>1686.11215</v>
      </c>
    </row>
    <row r="30" spans="1:6" ht="9.75" customHeight="1">
      <c r="A30" s="122"/>
      <c r="B30" s="123"/>
      <c r="C30" s="124"/>
      <c r="D30" s="125"/>
      <c r="E30" s="125"/>
      <c r="F30" s="104"/>
    </row>
    <row r="31" spans="1:6" ht="14.25">
      <c r="A31" s="126"/>
      <c r="C31" s="203" t="s">
        <v>256</v>
      </c>
      <c r="D31" s="203"/>
      <c r="E31" s="203"/>
      <c r="F31" s="203"/>
    </row>
    <row r="32" spans="1:9" ht="15" customHeight="1">
      <c r="A32" s="126"/>
      <c r="C32" s="127"/>
      <c r="D32" s="127"/>
      <c r="E32" s="127"/>
      <c r="F32" s="128"/>
      <c r="G32" s="129"/>
      <c r="H32" s="129"/>
      <c r="I32" s="130"/>
    </row>
    <row r="33" spans="1:9" ht="15.75">
      <c r="A33" s="204" t="s">
        <v>224</v>
      </c>
      <c r="B33" s="204"/>
      <c r="C33" s="204"/>
      <c r="D33" s="204"/>
      <c r="E33" s="204"/>
      <c r="F33" s="204"/>
      <c r="G33" s="129"/>
      <c r="H33" s="129"/>
      <c r="I33" s="130"/>
    </row>
    <row r="34" ht="16.5" customHeight="1"/>
    <row r="35" ht="16.5" customHeight="1">
      <c r="I35" s="104"/>
    </row>
    <row r="36" ht="16.5" customHeight="1">
      <c r="I36" s="104"/>
    </row>
    <row r="37" ht="16.5" customHeight="1">
      <c r="I37" s="57"/>
    </row>
    <row r="38" spans="1:9" ht="15">
      <c r="A38" s="204" t="s">
        <v>223</v>
      </c>
      <c r="B38" s="204"/>
      <c r="C38" s="204"/>
      <c r="D38" s="204"/>
      <c r="E38" s="204"/>
      <c r="F38" s="204"/>
      <c r="I38" s="57"/>
    </row>
    <row r="39" ht="12.75">
      <c r="I39" s="104"/>
    </row>
  </sheetData>
  <sheetProtection/>
  <mergeCells count="14">
    <mergeCell ref="A38:F38"/>
    <mergeCell ref="A5:F5"/>
    <mergeCell ref="A6:F6"/>
    <mergeCell ref="D8:F8"/>
    <mergeCell ref="A9:A10"/>
    <mergeCell ref="B9:B10"/>
    <mergeCell ref="C9:D9"/>
    <mergeCell ref="E9:F9"/>
    <mergeCell ref="E1:F1"/>
    <mergeCell ref="B2:F2"/>
    <mergeCell ref="B3:F3"/>
    <mergeCell ref="B4:E4"/>
    <mergeCell ref="C31:F31"/>
    <mergeCell ref="A33:F33"/>
  </mergeCells>
  <printOptions/>
  <pageMargins left="0.45" right="0.35" top="0.5" bottom="0.5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4"/>
  <sheetViews>
    <sheetView tabSelected="1" zoomScalePageLayoutView="0" workbookViewId="0" topLeftCell="A1">
      <selection activeCell="G108" sqref="G108"/>
    </sheetView>
  </sheetViews>
  <sheetFormatPr defaultColWidth="9.140625" defaultRowHeight="12.75"/>
  <cols>
    <col min="1" max="1" width="43.7109375" style="0" customWidth="1"/>
    <col min="2" max="2" width="12.421875" style="0" customWidth="1"/>
    <col min="3" max="4" width="20.00390625" style="0" customWidth="1"/>
    <col min="6" max="6" width="16.28125" style="0" customWidth="1"/>
    <col min="7" max="7" width="11.00390625" style="0" customWidth="1"/>
  </cols>
  <sheetData>
    <row r="1" spans="1:4" ht="15" customHeight="1">
      <c r="A1" s="93" t="s">
        <v>219</v>
      </c>
      <c r="B1" s="2"/>
      <c r="C1" s="2"/>
      <c r="D1" s="2" t="s">
        <v>112</v>
      </c>
    </row>
    <row r="2" spans="1:4" ht="15" customHeight="1">
      <c r="A2" s="3" t="s">
        <v>217</v>
      </c>
      <c r="B2" s="205" t="s">
        <v>113</v>
      </c>
      <c r="C2" s="205"/>
      <c r="D2" s="205"/>
    </row>
    <row r="3" spans="2:4" ht="12.75">
      <c r="B3" s="219" t="s">
        <v>114</v>
      </c>
      <c r="C3" s="219"/>
      <c r="D3" s="219"/>
    </row>
    <row r="4" spans="2:4" ht="12.75">
      <c r="B4" s="1"/>
      <c r="C4" s="1"/>
      <c r="D4" s="1"/>
    </row>
    <row r="5" spans="1:4" ht="27.75" customHeight="1">
      <c r="A5" s="220" t="s">
        <v>115</v>
      </c>
      <c r="B5" s="220"/>
      <c r="C5" s="220"/>
      <c r="D5" s="220"/>
    </row>
    <row r="6" spans="1:4" ht="14.25">
      <c r="A6" s="221" t="s">
        <v>251</v>
      </c>
      <c r="B6" s="221"/>
      <c r="C6" s="221"/>
      <c r="D6" s="221"/>
    </row>
    <row r="7" ht="12.75">
      <c r="D7" s="131" t="s">
        <v>83</v>
      </c>
    </row>
    <row r="8" spans="1:4" ht="19.5" customHeight="1">
      <c r="A8" s="96" t="s">
        <v>116</v>
      </c>
      <c r="B8" s="96" t="s">
        <v>85</v>
      </c>
      <c r="C8" s="96" t="s">
        <v>117</v>
      </c>
      <c r="D8" s="96" t="s">
        <v>118</v>
      </c>
    </row>
    <row r="9" spans="1:4" ht="16.5" customHeight="1">
      <c r="A9" s="132" t="s">
        <v>119</v>
      </c>
      <c r="B9" s="133">
        <v>100</v>
      </c>
      <c r="C9" s="134">
        <f>C10+C13+C16+C23+C26</f>
        <v>147487827190</v>
      </c>
      <c r="D9" s="134">
        <f>D10+D13+D16+D23+D26</f>
        <v>147543362164</v>
      </c>
    </row>
    <row r="10" spans="1:4" ht="16.5" customHeight="1">
      <c r="A10" s="135" t="s">
        <v>120</v>
      </c>
      <c r="B10" s="136">
        <v>110</v>
      </c>
      <c r="C10" s="137">
        <f>C11+C12</f>
        <v>8523500040</v>
      </c>
      <c r="D10" s="137">
        <f>D11+D12</f>
        <v>6071988999</v>
      </c>
    </row>
    <row r="11" spans="1:4" ht="16.5" customHeight="1">
      <c r="A11" s="138" t="s">
        <v>121</v>
      </c>
      <c r="B11" s="139">
        <v>111</v>
      </c>
      <c r="C11" s="140">
        <v>8523500040</v>
      </c>
      <c r="D11" s="140">
        <v>6071988999</v>
      </c>
    </row>
    <row r="12" spans="1:4" ht="16.5" customHeight="1">
      <c r="A12" s="138" t="s">
        <v>122</v>
      </c>
      <c r="B12" s="139">
        <v>112</v>
      </c>
      <c r="C12" s="140"/>
      <c r="D12" s="140"/>
    </row>
    <row r="13" spans="1:4" ht="16.5" customHeight="1">
      <c r="A13" s="135" t="s">
        <v>123</v>
      </c>
      <c r="B13" s="136">
        <v>120</v>
      </c>
      <c r="C13" s="137">
        <f>C14+C15</f>
        <v>0</v>
      </c>
      <c r="D13" s="137">
        <f>D14+D15</f>
        <v>0</v>
      </c>
    </row>
    <row r="14" spans="1:4" ht="16.5" customHeight="1">
      <c r="A14" s="138" t="s">
        <v>124</v>
      </c>
      <c r="B14" s="139">
        <v>121</v>
      </c>
      <c r="C14" s="140"/>
      <c r="D14" s="140"/>
    </row>
    <row r="15" spans="1:4" ht="16.5" customHeight="1">
      <c r="A15" s="138" t="s">
        <v>125</v>
      </c>
      <c r="B15" s="139">
        <v>129</v>
      </c>
      <c r="C15" s="140"/>
      <c r="D15" s="140"/>
    </row>
    <row r="16" spans="1:4" ht="16.5" customHeight="1">
      <c r="A16" s="135" t="s">
        <v>126</v>
      </c>
      <c r="B16" s="136">
        <v>130</v>
      </c>
      <c r="C16" s="137">
        <f>SUM(C17:C22)</f>
        <v>110032861038</v>
      </c>
      <c r="D16" s="137">
        <f>SUM(D17:D22)</f>
        <v>114158038167</v>
      </c>
    </row>
    <row r="17" spans="1:4" ht="16.5" customHeight="1">
      <c r="A17" s="138" t="s">
        <v>127</v>
      </c>
      <c r="B17" s="139">
        <v>131</v>
      </c>
      <c r="C17" s="140">
        <v>111678294597</v>
      </c>
      <c r="D17" s="140">
        <v>116290918136</v>
      </c>
    </row>
    <row r="18" spans="1:4" ht="16.5" customHeight="1">
      <c r="A18" s="138" t="s">
        <v>128</v>
      </c>
      <c r="B18" s="139">
        <v>132</v>
      </c>
      <c r="C18" s="140">
        <v>119206000</v>
      </c>
      <c r="D18" s="140"/>
    </row>
    <row r="19" spans="1:4" ht="16.5" customHeight="1">
      <c r="A19" s="138" t="s">
        <v>129</v>
      </c>
      <c r="B19" s="139">
        <v>133</v>
      </c>
      <c r="C19" s="140"/>
      <c r="D19" s="140"/>
    </row>
    <row r="20" spans="1:4" ht="16.5" customHeight="1">
      <c r="A20" s="138" t="s">
        <v>130</v>
      </c>
      <c r="B20" s="139">
        <v>134</v>
      </c>
      <c r="C20" s="140"/>
      <c r="D20" s="140"/>
    </row>
    <row r="21" spans="1:4" ht="16.5" customHeight="1">
      <c r="A21" s="138" t="s">
        <v>131</v>
      </c>
      <c r="B21" s="139">
        <v>135</v>
      </c>
      <c r="C21" s="140">
        <v>124423741</v>
      </c>
      <c r="D21" s="140">
        <v>977169143</v>
      </c>
    </row>
    <row r="22" spans="1:4" ht="16.5" customHeight="1">
      <c r="A22" s="138" t="s">
        <v>132</v>
      </c>
      <c r="B22" s="139">
        <v>139</v>
      </c>
      <c r="C22" s="140">
        <v>-1889063300</v>
      </c>
      <c r="D22" s="140">
        <v>-3110049112</v>
      </c>
    </row>
    <row r="23" spans="1:4" ht="16.5" customHeight="1">
      <c r="A23" s="135" t="s">
        <v>133</v>
      </c>
      <c r="B23" s="136">
        <v>140</v>
      </c>
      <c r="C23" s="137">
        <f>C24+C25</f>
        <v>26967010394</v>
      </c>
      <c r="D23" s="137">
        <f>D24+D25</f>
        <v>27075963752</v>
      </c>
    </row>
    <row r="24" spans="1:4" ht="16.5" customHeight="1">
      <c r="A24" s="138" t="s">
        <v>134</v>
      </c>
      <c r="B24" s="139">
        <v>141</v>
      </c>
      <c r="C24" s="140">
        <v>26967010394</v>
      </c>
      <c r="D24" s="140">
        <v>27075963752</v>
      </c>
    </row>
    <row r="25" spans="1:4" ht="16.5" customHeight="1">
      <c r="A25" s="138" t="s">
        <v>135</v>
      </c>
      <c r="B25" s="139">
        <v>149</v>
      </c>
      <c r="C25" s="140"/>
      <c r="D25" s="140"/>
    </row>
    <row r="26" spans="1:4" ht="16.5" customHeight="1">
      <c r="A26" s="135" t="s">
        <v>136</v>
      </c>
      <c r="B26" s="136">
        <v>150</v>
      </c>
      <c r="C26" s="137">
        <f>SUM(C27:C30)</f>
        <v>1964455718</v>
      </c>
      <c r="D26" s="137">
        <f>SUM(D27:D30)</f>
        <v>237371246</v>
      </c>
    </row>
    <row r="27" spans="1:4" ht="16.5" customHeight="1">
      <c r="A27" s="138" t="s">
        <v>137</v>
      </c>
      <c r="B27" s="139">
        <v>151</v>
      </c>
      <c r="C27" s="140">
        <v>87500000</v>
      </c>
      <c r="D27" s="140"/>
    </row>
    <row r="28" spans="1:4" ht="16.5" customHeight="1">
      <c r="A28" s="138" t="s">
        <v>138</v>
      </c>
      <c r="B28" s="139">
        <v>152</v>
      </c>
      <c r="C28" s="140">
        <v>1165687168</v>
      </c>
      <c r="D28" s="140">
        <v>98183446</v>
      </c>
    </row>
    <row r="29" spans="1:4" ht="16.5" customHeight="1">
      <c r="A29" s="138" t="s">
        <v>139</v>
      </c>
      <c r="B29" s="139">
        <v>154</v>
      </c>
      <c r="C29" s="140">
        <v>227195450</v>
      </c>
      <c r="D29" s="140"/>
    </row>
    <row r="30" spans="1:4" ht="16.5" customHeight="1">
      <c r="A30" s="138" t="s">
        <v>140</v>
      </c>
      <c r="B30" s="139">
        <v>158</v>
      </c>
      <c r="C30" s="140">
        <v>484073100</v>
      </c>
      <c r="D30" s="140">
        <v>139187800</v>
      </c>
    </row>
    <row r="31" spans="1:4" ht="16.5" customHeight="1">
      <c r="A31" s="141" t="s">
        <v>141</v>
      </c>
      <c r="B31" s="142">
        <v>200</v>
      </c>
      <c r="C31" s="143">
        <f>C32+C38+C50+C53+C58</f>
        <v>29074145235</v>
      </c>
      <c r="D31" s="143">
        <f>D32+D38+D50+D53+D58</f>
        <v>35783931749</v>
      </c>
    </row>
    <row r="32" spans="1:4" ht="16.5" customHeight="1">
      <c r="A32" s="135" t="s">
        <v>142</v>
      </c>
      <c r="B32" s="144">
        <v>210</v>
      </c>
      <c r="C32" s="145">
        <f>SUM(C33:C37)</f>
        <v>0</v>
      </c>
      <c r="D32" s="145"/>
    </row>
    <row r="33" spans="1:4" ht="16.5" customHeight="1">
      <c r="A33" s="138" t="s">
        <v>143</v>
      </c>
      <c r="B33" s="146">
        <v>211</v>
      </c>
      <c r="C33" s="145"/>
      <c r="D33" s="145"/>
    </row>
    <row r="34" spans="1:4" ht="16.5" customHeight="1">
      <c r="A34" s="138" t="s">
        <v>144</v>
      </c>
      <c r="B34" s="146">
        <v>212</v>
      </c>
      <c r="C34" s="145"/>
      <c r="D34" s="145"/>
    </row>
    <row r="35" spans="1:4" ht="16.5" customHeight="1">
      <c r="A35" s="138" t="s">
        <v>145</v>
      </c>
      <c r="B35" s="146">
        <v>213</v>
      </c>
      <c r="C35" s="145"/>
      <c r="D35" s="145"/>
    </row>
    <row r="36" spans="1:4" ht="16.5" customHeight="1">
      <c r="A36" s="138" t="s">
        <v>146</v>
      </c>
      <c r="B36" s="146">
        <v>218</v>
      </c>
      <c r="C36" s="145"/>
      <c r="D36" s="145"/>
    </row>
    <row r="37" spans="1:4" ht="16.5" customHeight="1">
      <c r="A37" s="138" t="s">
        <v>147</v>
      </c>
      <c r="B37" s="146">
        <v>219</v>
      </c>
      <c r="C37" s="145"/>
      <c r="D37" s="145"/>
    </row>
    <row r="38" spans="1:4" ht="16.5" customHeight="1">
      <c r="A38" s="135" t="s">
        <v>148</v>
      </c>
      <c r="B38" s="136">
        <v>220</v>
      </c>
      <c r="C38" s="137">
        <f>C39+C42+C45+C48</f>
        <v>26434623080</v>
      </c>
      <c r="D38" s="137">
        <f>D39+D42+D45+D48</f>
        <v>32593444329</v>
      </c>
    </row>
    <row r="39" spans="1:4" ht="16.5" customHeight="1">
      <c r="A39" s="138" t="s">
        <v>149</v>
      </c>
      <c r="B39" s="139">
        <v>221</v>
      </c>
      <c r="C39" s="140">
        <f>C40+C41</f>
        <v>25053124607</v>
      </c>
      <c r="D39" s="140">
        <f>D40+D41</f>
        <v>31924206518</v>
      </c>
    </row>
    <row r="40" spans="1:4" ht="16.5" customHeight="1">
      <c r="A40" s="138" t="s">
        <v>150</v>
      </c>
      <c r="B40" s="139">
        <v>222</v>
      </c>
      <c r="C40" s="140">
        <v>106682154534</v>
      </c>
      <c r="D40" s="140">
        <v>107164723846</v>
      </c>
    </row>
    <row r="41" spans="1:4" ht="16.5" customHeight="1">
      <c r="A41" s="138" t="s">
        <v>151</v>
      </c>
      <c r="B41" s="139">
        <v>223</v>
      </c>
      <c r="C41" s="140">
        <v>-81629029927</v>
      </c>
      <c r="D41" s="140">
        <v>-75240517328</v>
      </c>
    </row>
    <row r="42" spans="1:4" ht="16.5" customHeight="1">
      <c r="A42" s="138" t="s">
        <v>152</v>
      </c>
      <c r="B42" s="139">
        <v>224</v>
      </c>
      <c r="C42" s="138"/>
      <c r="D42" s="140"/>
    </row>
    <row r="43" spans="1:4" ht="16.5" customHeight="1">
      <c r="A43" s="138" t="s">
        <v>150</v>
      </c>
      <c r="B43" s="139">
        <v>225</v>
      </c>
      <c r="C43" s="140"/>
      <c r="D43" s="140"/>
    </row>
    <row r="44" spans="1:4" ht="16.5" customHeight="1">
      <c r="A44" s="147" t="s">
        <v>153</v>
      </c>
      <c r="B44" s="146">
        <v>226</v>
      </c>
      <c r="C44" s="147"/>
      <c r="D44" s="148"/>
    </row>
    <row r="45" spans="1:4" ht="16.5" customHeight="1">
      <c r="A45" s="138" t="s">
        <v>154</v>
      </c>
      <c r="B45" s="139">
        <v>227</v>
      </c>
      <c r="C45" s="149"/>
      <c r="D45" s="149"/>
    </row>
    <row r="46" spans="1:4" ht="16.5" customHeight="1">
      <c r="A46" s="138" t="s">
        <v>150</v>
      </c>
      <c r="B46" s="139">
        <v>228</v>
      </c>
      <c r="C46" s="149"/>
      <c r="D46" s="149"/>
    </row>
    <row r="47" spans="1:4" ht="16.5" customHeight="1">
      <c r="A47" s="147" t="s">
        <v>151</v>
      </c>
      <c r="B47" s="146">
        <v>229</v>
      </c>
      <c r="C47" s="150"/>
      <c r="D47" s="150"/>
    </row>
    <row r="48" spans="1:4" ht="16.5" customHeight="1">
      <c r="A48" s="151" t="s">
        <v>155</v>
      </c>
      <c r="B48" s="152">
        <v>230</v>
      </c>
      <c r="C48" s="153">
        <v>1381498473</v>
      </c>
      <c r="D48" s="153">
        <v>669237811</v>
      </c>
    </row>
    <row r="49" spans="1:4" ht="16.5" customHeight="1">
      <c r="A49" s="96" t="s">
        <v>116</v>
      </c>
      <c r="B49" s="96" t="s">
        <v>85</v>
      </c>
      <c r="C49" s="96" t="s">
        <v>117</v>
      </c>
      <c r="D49" s="96" t="s">
        <v>118</v>
      </c>
    </row>
    <row r="50" spans="1:4" ht="15.75" customHeight="1">
      <c r="A50" s="135" t="s">
        <v>156</v>
      </c>
      <c r="B50" s="136">
        <v>240</v>
      </c>
      <c r="C50" s="149">
        <f>C51+C52</f>
        <v>0</v>
      </c>
      <c r="D50" s="149">
        <f>D51+D52</f>
        <v>0</v>
      </c>
    </row>
    <row r="51" spans="1:4" ht="15.75" customHeight="1">
      <c r="A51" s="138" t="s">
        <v>150</v>
      </c>
      <c r="B51" s="139">
        <v>241</v>
      </c>
      <c r="C51" s="149"/>
      <c r="D51" s="149"/>
    </row>
    <row r="52" spans="1:4" ht="15.75" customHeight="1">
      <c r="A52" s="138" t="s">
        <v>151</v>
      </c>
      <c r="B52" s="139">
        <v>242</v>
      </c>
      <c r="C52" s="149"/>
      <c r="D52" s="149"/>
    </row>
    <row r="53" spans="1:4" ht="15.75" customHeight="1">
      <c r="A53" s="135" t="s">
        <v>157</v>
      </c>
      <c r="B53" s="136">
        <v>250</v>
      </c>
      <c r="C53" s="154">
        <f>SUM(C54:C57)</f>
        <v>2303426700</v>
      </c>
      <c r="D53" s="154">
        <f>SUM(D54:D57)</f>
        <v>3027452600</v>
      </c>
    </row>
    <row r="54" spans="1:4" ht="15.75" customHeight="1">
      <c r="A54" s="138" t="s">
        <v>158</v>
      </c>
      <c r="B54" s="139">
        <v>251</v>
      </c>
      <c r="C54" s="149"/>
      <c r="D54" s="149"/>
    </row>
    <row r="55" spans="1:4" ht="15.75" customHeight="1">
      <c r="A55" s="138" t="s">
        <v>159</v>
      </c>
      <c r="B55" s="139">
        <v>252</v>
      </c>
      <c r="C55" s="149"/>
      <c r="D55" s="149"/>
    </row>
    <row r="56" spans="1:4" ht="15.75" customHeight="1">
      <c r="A56" s="138" t="s">
        <v>160</v>
      </c>
      <c r="B56" s="139">
        <v>258</v>
      </c>
      <c r="C56" s="149">
        <v>4997454550</v>
      </c>
      <c r="D56" s="149">
        <v>10731800400</v>
      </c>
    </row>
    <row r="57" spans="1:4" ht="15.75" customHeight="1">
      <c r="A57" s="138" t="s">
        <v>161</v>
      </c>
      <c r="B57" s="139">
        <v>259</v>
      </c>
      <c r="C57" s="149">
        <v>-2694027850</v>
      </c>
      <c r="D57" s="149">
        <v>-7704347800</v>
      </c>
    </row>
    <row r="58" spans="1:4" ht="15.75" customHeight="1">
      <c r="A58" s="135" t="s">
        <v>162</v>
      </c>
      <c r="B58" s="136">
        <v>260</v>
      </c>
      <c r="C58" s="154">
        <f>SUM(C59:C61)</f>
        <v>336095455</v>
      </c>
      <c r="D58" s="154">
        <f>SUM(D59:D61)</f>
        <v>163034820</v>
      </c>
    </row>
    <row r="59" spans="1:4" ht="15.75" customHeight="1">
      <c r="A59" s="138" t="s">
        <v>163</v>
      </c>
      <c r="B59" s="139">
        <v>261</v>
      </c>
      <c r="C59" s="149">
        <v>336095455</v>
      </c>
      <c r="D59" s="149">
        <v>163034820</v>
      </c>
    </row>
    <row r="60" spans="1:4" ht="15.75" customHeight="1">
      <c r="A60" s="138" t="s">
        <v>164</v>
      </c>
      <c r="B60" s="146">
        <v>262</v>
      </c>
      <c r="C60" s="150"/>
      <c r="D60" s="150"/>
    </row>
    <row r="61" spans="1:4" ht="15.75" customHeight="1">
      <c r="A61" s="138" t="s">
        <v>165</v>
      </c>
      <c r="B61" s="152">
        <v>268</v>
      </c>
      <c r="C61" s="153"/>
      <c r="D61" s="153"/>
    </row>
    <row r="62" spans="1:4" ht="16.5" customHeight="1">
      <c r="A62" s="96" t="s">
        <v>166</v>
      </c>
      <c r="B62" s="96">
        <v>270</v>
      </c>
      <c r="C62" s="155">
        <f>C9+C31</f>
        <v>176561972425</v>
      </c>
      <c r="D62" s="155">
        <f>D9+D31</f>
        <v>183327293913</v>
      </c>
    </row>
    <row r="63" spans="1:4" ht="12" customHeight="1">
      <c r="A63" s="126"/>
      <c r="B63" s="126"/>
      <c r="C63" s="126"/>
      <c r="D63" s="126"/>
    </row>
    <row r="64" spans="1:4" ht="16.5" customHeight="1">
      <c r="A64" s="96" t="s">
        <v>167</v>
      </c>
      <c r="B64" s="96" t="s">
        <v>85</v>
      </c>
      <c r="C64" s="96" t="s">
        <v>117</v>
      </c>
      <c r="D64" s="96" t="s">
        <v>118</v>
      </c>
    </row>
    <row r="65" spans="1:4" ht="16.5" customHeight="1">
      <c r="A65" s="156" t="s">
        <v>168</v>
      </c>
      <c r="B65" s="157">
        <v>300</v>
      </c>
      <c r="C65" s="158">
        <f>C66+C78</f>
        <v>92580015663</v>
      </c>
      <c r="D65" s="158">
        <f>D66+D78</f>
        <v>97651407250</v>
      </c>
    </row>
    <row r="66" spans="1:4" ht="16.5" customHeight="1">
      <c r="A66" s="135" t="s">
        <v>169</v>
      </c>
      <c r="B66" s="136">
        <v>310</v>
      </c>
      <c r="C66" s="137">
        <f>SUM(C67:C77)</f>
        <v>92580015663</v>
      </c>
      <c r="D66" s="137">
        <f>SUM(D67:D77)</f>
        <v>97651407250</v>
      </c>
    </row>
    <row r="67" spans="1:4" ht="16.5" customHeight="1">
      <c r="A67" s="138" t="s">
        <v>170</v>
      </c>
      <c r="B67" s="139">
        <v>311</v>
      </c>
      <c r="C67" s="140">
        <v>41400000000</v>
      </c>
      <c r="D67" s="140">
        <v>46527965000</v>
      </c>
    </row>
    <row r="68" spans="1:4" ht="16.5" customHeight="1">
      <c r="A68" s="138" t="s">
        <v>171</v>
      </c>
      <c r="B68" s="139">
        <v>312</v>
      </c>
      <c r="C68" s="140">
        <v>41843027888</v>
      </c>
      <c r="D68" s="140">
        <v>43700008131</v>
      </c>
    </row>
    <row r="69" spans="1:4" ht="16.5" customHeight="1">
      <c r="A69" s="138" t="s">
        <v>172</v>
      </c>
      <c r="B69" s="139">
        <v>313</v>
      </c>
      <c r="C69" s="140"/>
      <c r="D69" s="140"/>
    </row>
    <row r="70" spans="1:4" ht="16.5" customHeight="1">
      <c r="A70" s="138" t="s">
        <v>173</v>
      </c>
      <c r="B70" s="139">
        <v>314</v>
      </c>
      <c r="C70" s="140">
        <v>2551144606</v>
      </c>
      <c r="D70" s="140">
        <v>1491968948</v>
      </c>
    </row>
    <row r="71" spans="1:4" ht="16.5" customHeight="1">
      <c r="A71" s="138" t="s">
        <v>174</v>
      </c>
      <c r="B71" s="139">
        <v>315</v>
      </c>
      <c r="C71" s="140">
        <v>2908455944</v>
      </c>
      <c r="D71" s="140">
        <v>3841190852</v>
      </c>
    </row>
    <row r="72" spans="1:4" ht="16.5" customHeight="1">
      <c r="A72" s="138" t="s">
        <v>175</v>
      </c>
      <c r="B72" s="139">
        <v>316</v>
      </c>
      <c r="C72" s="140">
        <v>1502725962</v>
      </c>
      <c r="D72" s="140">
        <v>940711844</v>
      </c>
    </row>
    <row r="73" spans="1:4" ht="16.5" customHeight="1">
      <c r="A73" s="138" t="s">
        <v>176</v>
      </c>
      <c r="B73" s="139">
        <v>317</v>
      </c>
      <c r="C73" s="140"/>
      <c r="D73" s="140"/>
    </row>
    <row r="74" spans="1:4" ht="16.5" customHeight="1">
      <c r="A74" s="138" t="s">
        <v>177</v>
      </c>
      <c r="B74" s="139">
        <v>318</v>
      </c>
      <c r="C74" s="140"/>
      <c r="D74" s="140"/>
    </row>
    <row r="75" spans="1:4" ht="16.5" customHeight="1">
      <c r="A75" s="138" t="s">
        <v>178</v>
      </c>
      <c r="B75" s="139">
        <v>319</v>
      </c>
      <c r="C75" s="140">
        <v>2255963754</v>
      </c>
      <c r="D75" s="140">
        <v>1149562475</v>
      </c>
    </row>
    <row r="76" spans="1:4" ht="16.5" customHeight="1">
      <c r="A76" s="138" t="s">
        <v>179</v>
      </c>
      <c r="B76" s="139">
        <v>320</v>
      </c>
      <c r="C76" s="140"/>
      <c r="D76" s="140"/>
    </row>
    <row r="77" spans="1:4" ht="16.5" customHeight="1">
      <c r="A77" s="138" t="s">
        <v>180</v>
      </c>
      <c r="B77" s="139">
        <v>323</v>
      </c>
      <c r="C77" s="140">
        <v>118697509</v>
      </c>
      <c r="D77" s="140">
        <v>0</v>
      </c>
    </row>
    <row r="78" spans="1:4" ht="16.5" customHeight="1">
      <c r="A78" s="135" t="s">
        <v>181</v>
      </c>
      <c r="B78" s="136">
        <v>330</v>
      </c>
      <c r="C78" s="137">
        <f>SUM(C79:C86)</f>
        <v>0</v>
      </c>
      <c r="D78" s="137">
        <f>SUM(D79:D86)</f>
        <v>0</v>
      </c>
    </row>
    <row r="79" spans="1:4" ht="16.5" customHeight="1">
      <c r="A79" s="138" t="s">
        <v>182</v>
      </c>
      <c r="B79" s="139">
        <v>331</v>
      </c>
      <c r="C79" s="140"/>
      <c r="D79" s="140"/>
    </row>
    <row r="80" spans="1:4" ht="16.5" customHeight="1">
      <c r="A80" s="138" t="s">
        <v>183</v>
      </c>
      <c r="B80" s="139">
        <v>332</v>
      </c>
      <c r="C80" s="140"/>
      <c r="D80" s="140"/>
    </row>
    <row r="81" spans="1:4" ht="16.5" customHeight="1">
      <c r="A81" s="138" t="s">
        <v>184</v>
      </c>
      <c r="B81" s="139">
        <v>333</v>
      </c>
      <c r="C81" s="140"/>
      <c r="D81" s="140"/>
    </row>
    <row r="82" spans="1:4" ht="16.5" customHeight="1">
      <c r="A82" s="138" t="s">
        <v>185</v>
      </c>
      <c r="B82" s="139">
        <v>334</v>
      </c>
      <c r="C82" s="140"/>
      <c r="D82" s="140"/>
    </row>
    <row r="83" spans="1:4" ht="16.5" customHeight="1">
      <c r="A83" s="138" t="s">
        <v>186</v>
      </c>
      <c r="B83" s="139">
        <v>335</v>
      </c>
      <c r="C83" s="140"/>
      <c r="D83" s="140"/>
    </row>
    <row r="84" spans="1:4" ht="16.5" customHeight="1">
      <c r="A84" s="138" t="s">
        <v>187</v>
      </c>
      <c r="B84" s="139">
        <v>336</v>
      </c>
      <c r="C84" s="140"/>
      <c r="D84" s="140"/>
    </row>
    <row r="85" spans="1:4" ht="16.5" customHeight="1">
      <c r="A85" s="138" t="s">
        <v>188</v>
      </c>
      <c r="B85" s="139">
        <v>337</v>
      </c>
      <c r="C85" s="140"/>
      <c r="D85" s="140"/>
    </row>
    <row r="86" spans="1:4" ht="16.5" customHeight="1">
      <c r="A86" s="138" t="s">
        <v>189</v>
      </c>
      <c r="B86" s="139">
        <v>339</v>
      </c>
      <c r="C86" s="140"/>
      <c r="D86" s="140"/>
    </row>
    <row r="87" spans="1:4" ht="16.5" customHeight="1">
      <c r="A87" s="159" t="s">
        <v>190</v>
      </c>
      <c r="B87" s="160">
        <v>400</v>
      </c>
      <c r="C87" s="161">
        <f>C88+C101</f>
        <v>83981956762</v>
      </c>
      <c r="D87" s="161">
        <f>D88+D101</f>
        <v>85675886663</v>
      </c>
    </row>
    <row r="88" spans="1:4" ht="16.5" customHeight="1">
      <c r="A88" s="135" t="s">
        <v>191</v>
      </c>
      <c r="B88" s="136">
        <v>410</v>
      </c>
      <c r="C88" s="137">
        <f>SUM(C89:C100)</f>
        <v>83981956762</v>
      </c>
      <c r="D88" s="137">
        <f>SUM(D89:D100)</f>
        <v>85675886663</v>
      </c>
    </row>
    <row r="89" spans="1:4" ht="16.5" customHeight="1">
      <c r="A89" s="138" t="s">
        <v>192</v>
      </c>
      <c r="B89" s="139">
        <v>411</v>
      </c>
      <c r="C89" s="140">
        <v>38000000000</v>
      </c>
      <c r="D89" s="140">
        <v>38000000000</v>
      </c>
    </row>
    <row r="90" spans="1:4" ht="16.5" customHeight="1">
      <c r="A90" s="138" t="s">
        <v>193</v>
      </c>
      <c r="B90" s="139">
        <v>412</v>
      </c>
      <c r="C90" s="140">
        <v>4590000000</v>
      </c>
      <c r="D90" s="140">
        <v>4590000000</v>
      </c>
    </row>
    <row r="91" spans="1:4" ht="16.5" customHeight="1">
      <c r="A91" s="138" t="s">
        <v>194</v>
      </c>
      <c r="B91" s="139">
        <v>413</v>
      </c>
      <c r="C91" s="140"/>
      <c r="D91" s="140"/>
    </row>
    <row r="92" spans="1:4" ht="16.5" customHeight="1">
      <c r="A92" s="138" t="s">
        <v>195</v>
      </c>
      <c r="B92" s="139">
        <v>414</v>
      </c>
      <c r="C92" s="140"/>
      <c r="D92" s="140"/>
    </row>
    <row r="93" spans="1:4" ht="16.5" customHeight="1">
      <c r="A93" s="138" t="s">
        <v>196</v>
      </c>
      <c r="B93" s="139">
        <v>415</v>
      </c>
      <c r="C93" s="140"/>
      <c r="D93" s="140"/>
    </row>
    <row r="94" spans="1:4" ht="16.5" customHeight="1">
      <c r="A94" s="138" t="s">
        <v>197</v>
      </c>
      <c r="B94" s="139">
        <v>416</v>
      </c>
      <c r="C94" s="140"/>
      <c r="D94" s="140"/>
    </row>
    <row r="95" spans="1:4" ht="16.5" customHeight="1">
      <c r="A95" s="138" t="s">
        <v>198</v>
      </c>
      <c r="B95" s="139">
        <v>417</v>
      </c>
      <c r="C95" s="140">
        <v>31605983482</v>
      </c>
      <c r="D95" s="140">
        <v>30262217050</v>
      </c>
    </row>
    <row r="96" spans="1:4" ht="16.5" customHeight="1">
      <c r="A96" s="138" t="s">
        <v>199</v>
      </c>
      <c r="B96" s="139">
        <v>418</v>
      </c>
      <c r="C96" s="140">
        <v>4301489997</v>
      </c>
      <c r="D96" s="140">
        <v>3853567852</v>
      </c>
    </row>
    <row r="97" spans="1:4" ht="16.5" customHeight="1">
      <c r="A97" s="151" t="s">
        <v>200</v>
      </c>
      <c r="B97" s="152">
        <v>419</v>
      </c>
      <c r="C97" s="162"/>
      <c r="D97" s="162"/>
    </row>
    <row r="98" spans="1:4" ht="16.5" customHeight="1">
      <c r="A98" s="163" t="s">
        <v>201</v>
      </c>
      <c r="B98" s="164">
        <v>420</v>
      </c>
      <c r="C98" s="165">
        <f>5484483280+3</f>
        <v>5484483283</v>
      </c>
      <c r="D98" s="165">
        <v>8970101761</v>
      </c>
    </row>
    <row r="99" spans="1:4" ht="16.5" customHeight="1">
      <c r="A99" s="138" t="s">
        <v>202</v>
      </c>
      <c r="B99" s="139">
        <v>421</v>
      </c>
      <c r="C99" s="140"/>
      <c r="D99" s="140"/>
    </row>
    <row r="100" spans="1:4" ht="16.5" customHeight="1">
      <c r="A100" s="138" t="s">
        <v>203</v>
      </c>
      <c r="B100" s="139">
        <v>422</v>
      </c>
      <c r="C100" s="140"/>
      <c r="D100" s="140"/>
    </row>
    <row r="101" spans="1:4" ht="16.5" customHeight="1">
      <c r="A101" s="166" t="s">
        <v>204</v>
      </c>
      <c r="B101" s="167">
        <v>430</v>
      </c>
      <c r="C101" s="168">
        <f>SUM(C102:C103)</f>
        <v>0</v>
      </c>
      <c r="D101" s="168">
        <f>SUM(D102:D103)</f>
        <v>0</v>
      </c>
    </row>
    <row r="102" spans="1:4" ht="16.5" customHeight="1">
      <c r="A102" s="138" t="s">
        <v>205</v>
      </c>
      <c r="B102" s="139">
        <v>432</v>
      </c>
      <c r="C102" s="140"/>
      <c r="D102" s="140"/>
    </row>
    <row r="103" spans="1:4" ht="16.5" customHeight="1">
      <c r="A103" s="138" t="s">
        <v>206</v>
      </c>
      <c r="B103" s="139">
        <v>433</v>
      </c>
      <c r="C103" s="140"/>
      <c r="D103" s="140"/>
    </row>
    <row r="104" spans="1:6" ht="16.5" customHeight="1">
      <c r="A104" s="96" t="s">
        <v>207</v>
      </c>
      <c r="B104" s="96">
        <v>440</v>
      </c>
      <c r="C104" s="155">
        <f>C65+C87</f>
        <v>176561972425</v>
      </c>
      <c r="D104" s="155">
        <f>D65+D87</f>
        <v>183327293913</v>
      </c>
      <c r="F104" s="59"/>
    </row>
    <row r="105" spans="1:4" ht="24.75" customHeight="1">
      <c r="A105" s="169"/>
      <c r="B105" s="169"/>
      <c r="C105" s="183"/>
      <c r="D105" s="170"/>
    </row>
    <row r="106" spans="1:4" ht="12.75">
      <c r="A106" s="222" t="s">
        <v>208</v>
      </c>
      <c r="B106" s="222"/>
      <c r="C106" s="222"/>
      <c r="D106" s="222"/>
    </row>
    <row r="107" spans="1:4" ht="12.75">
      <c r="A107" s="223" t="s">
        <v>209</v>
      </c>
      <c r="B107" s="223"/>
      <c r="C107" s="223"/>
      <c r="D107" s="223"/>
    </row>
    <row r="108" ht="12.75">
      <c r="C108" s="59"/>
    </row>
    <row r="109" spans="1:4" ht="16.5" customHeight="1">
      <c r="A109" s="217" t="s">
        <v>210</v>
      </c>
      <c r="B109" s="218"/>
      <c r="C109" s="171" t="s">
        <v>252</v>
      </c>
      <c r="D109" s="171" t="s">
        <v>211</v>
      </c>
    </row>
    <row r="110" spans="1:4" ht="15.75" customHeight="1">
      <c r="A110" s="172" t="s">
        <v>212</v>
      </c>
      <c r="B110" s="173"/>
      <c r="C110" s="163"/>
      <c r="D110" s="165"/>
    </row>
    <row r="111" spans="1:4" ht="15.75" customHeight="1">
      <c r="A111" s="174" t="s">
        <v>213</v>
      </c>
      <c r="B111" s="175"/>
      <c r="C111" s="138"/>
      <c r="D111" s="140"/>
    </row>
    <row r="112" spans="1:4" ht="15.75" customHeight="1">
      <c r="A112" s="174" t="s">
        <v>214</v>
      </c>
      <c r="B112" s="175"/>
      <c r="C112" s="138"/>
      <c r="D112" s="140"/>
    </row>
    <row r="113" spans="1:4" ht="15.75" customHeight="1">
      <c r="A113" s="174" t="s">
        <v>215</v>
      </c>
      <c r="B113" s="175"/>
      <c r="C113" s="140">
        <f>D113</f>
        <v>923370000</v>
      </c>
      <c r="D113" s="140">
        <v>923370000</v>
      </c>
    </row>
    <row r="114" spans="1:4" ht="15.75" customHeight="1">
      <c r="A114" s="174" t="s">
        <v>216</v>
      </c>
      <c r="B114" s="175"/>
      <c r="C114" s="138"/>
      <c r="D114" s="140"/>
    </row>
    <row r="115" spans="1:4" ht="15.75" customHeight="1">
      <c r="A115" s="176"/>
      <c r="B115" s="177"/>
      <c r="C115" s="151"/>
      <c r="D115" s="148"/>
    </row>
    <row r="116" spans="1:4" ht="12.75">
      <c r="A116" s="178"/>
      <c r="B116" s="178"/>
      <c r="C116" s="178"/>
      <c r="D116" s="179"/>
    </row>
    <row r="117" spans="2:4" ht="14.25">
      <c r="B117" s="203" t="s">
        <v>255</v>
      </c>
      <c r="C117" s="203"/>
      <c r="D117" s="203"/>
    </row>
    <row r="119" ht="15">
      <c r="A119" s="180" t="s">
        <v>221</v>
      </c>
    </row>
    <row r="120" ht="18" customHeight="1"/>
    <row r="121" ht="18" customHeight="1"/>
    <row r="122" ht="18" customHeight="1"/>
    <row r="123" ht="18" customHeight="1"/>
    <row r="124" ht="15">
      <c r="A124" s="180" t="s">
        <v>220</v>
      </c>
    </row>
  </sheetData>
  <sheetProtection/>
  <mergeCells count="8">
    <mergeCell ref="A109:B109"/>
    <mergeCell ref="B117:D117"/>
    <mergeCell ref="B2:D2"/>
    <mergeCell ref="B3:D3"/>
    <mergeCell ref="A5:D5"/>
    <mergeCell ref="A6:D6"/>
    <mergeCell ref="A106:D106"/>
    <mergeCell ref="A107:D107"/>
  </mergeCells>
  <printOptions/>
  <pageMargins left="0.5" right="0.35" top="0.45" bottom="0.45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21">
      <selection activeCell="A12" sqref="A12:D43"/>
    </sheetView>
  </sheetViews>
  <sheetFormatPr defaultColWidth="9.140625" defaultRowHeight="12.75"/>
  <cols>
    <col min="1" max="1" width="55.8515625" style="0" customWidth="1"/>
    <col min="2" max="2" width="7.57421875" style="0" customWidth="1"/>
    <col min="3" max="4" width="16.140625" style="0" customWidth="1"/>
    <col min="5" max="5" width="17.8515625" style="0" customWidth="1"/>
    <col min="6" max="6" width="18.00390625" style="0" customWidth="1"/>
    <col min="7" max="7" width="17.00390625" style="0" customWidth="1"/>
    <col min="8" max="8" width="13.28125" style="0" customWidth="1"/>
  </cols>
  <sheetData>
    <row r="1" spans="1:4" ht="12.75">
      <c r="A1" s="1" t="s">
        <v>0</v>
      </c>
      <c r="B1" s="211" t="s">
        <v>1</v>
      </c>
      <c r="C1" s="211"/>
      <c r="D1" s="211"/>
    </row>
    <row r="2" spans="1:4" ht="12.75">
      <c r="A2" s="3" t="s">
        <v>217</v>
      </c>
      <c r="B2" s="205" t="s">
        <v>2</v>
      </c>
      <c r="C2" s="205"/>
      <c r="D2" s="205"/>
    </row>
    <row r="3" spans="1:4" ht="13.5">
      <c r="A3" s="5"/>
      <c r="B3" s="205" t="s">
        <v>3</v>
      </c>
      <c r="C3" s="205"/>
      <c r="D3" s="205"/>
    </row>
    <row r="5" spans="1:4" ht="20.25">
      <c r="A5" s="224" t="s">
        <v>4</v>
      </c>
      <c r="B5" s="224"/>
      <c r="C5" s="224"/>
      <c r="D5" s="224"/>
    </row>
    <row r="6" spans="1:8" ht="15" customHeight="1">
      <c r="A6" s="226" t="s">
        <v>5</v>
      </c>
      <c r="B6" s="226"/>
      <c r="C6" s="226"/>
      <c r="D6" s="226"/>
      <c r="F6" s="6"/>
      <c r="G6" s="6"/>
      <c r="H6" s="6"/>
    </row>
    <row r="7" spans="1:8" ht="18" customHeight="1">
      <c r="A7" s="227" t="s">
        <v>253</v>
      </c>
      <c r="B7" s="227"/>
      <c r="C7" s="227"/>
      <c r="D7" s="227"/>
      <c r="F7" s="6"/>
      <c r="G7" s="6"/>
      <c r="H7" s="6"/>
    </row>
    <row r="8" spans="1:8" ht="15" customHeight="1">
      <c r="A8" s="228" t="s">
        <v>6</v>
      </c>
      <c r="B8" s="228"/>
      <c r="C8" s="228"/>
      <c r="D8" s="228"/>
      <c r="F8" s="6"/>
      <c r="G8" s="6"/>
      <c r="H8" s="6"/>
    </row>
    <row r="9" spans="1:8" ht="25.5" customHeight="1">
      <c r="A9" s="229" t="s">
        <v>7</v>
      </c>
      <c r="B9" s="230" t="s">
        <v>8</v>
      </c>
      <c r="C9" s="232" t="s">
        <v>9</v>
      </c>
      <c r="D9" s="233"/>
      <c r="F9" s="6"/>
      <c r="G9" s="6"/>
      <c r="H9" s="6"/>
    </row>
    <row r="10" spans="1:8" ht="15.75" customHeight="1">
      <c r="A10" s="229"/>
      <c r="B10" s="231"/>
      <c r="C10" s="7" t="s">
        <v>10</v>
      </c>
      <c r="D10" s="7" t="s">
        <v>11</v>
      </c>
      <c r="F10" s="6"/>
      <c r="G10" s="6"/>
      <c r="H10" s="6"/>
    </row>
    <row r="11" spans="1:8" ht="14.25" customHeight="1">
      <c r="A11" s="8" t="s">
        <v>12</v>
      </c>
      <c r="B11" s="9"/>
      <c r="C11" s="10"/>
      <c r="D11" s="10"/>
      <c r="F11" s="6"/>
      <c r="G11" s="6"/>
      <c r="H11" s="6"/>
    </row>
    <row r="12" spans="1:8" ht="14.25" customHeight="1">
      <c r="A12" s="11" t="s">
        <v>13</v>
      </c>
      <c r="B12" s="12" t="s">
        <v>14</v>
      </c>
      <c r="C12" s="13">
        <f>229827330996+754367000</f>
        <v>230581697996</v>
      </c>
      <c r="D12" s="200">
        <f>(256734625460+1000000)</f>
        <v>256735625460</v>
      </c>
      <c r="F12" s="6"/>
      <c r="G12" s="6"/>
      <c r="H12" s="6"/>
    </row>
    <row r="13" spans="1:8" ht="14.25" customHeight="1">
      <c r="A13" s="11" t="s">
        <v>15</v>
      </c>
      <c r="B13" s="12" t="s">
        <v>16</v>
      </c>
      <c r="C13" s="13">
        <f>-(183253353803+784032900+32000000+6650000+509500849+920421267+156810000)</f>
        <v>-185662768819</v>
      </c>
      <c r="D13" s="200">
        <f>-(211515284180+377390000+2529713100+646656373+308082900+150000000+376278485+100043000)</f>
        <v>-216003448038</v>
      </c>
      <c r="E13" s="15"/>
      <c r="F13" s="16"/>
      <c r="G13" s="17"/>
      <c r="H13" s="17"/>
    </row>
    <row r="14" spans="1:8" ht="14.25" customHeight="1">
      <c r="A14" s="11" t="s">
        <v>17</v>
      </c>
      <c r="B14" s="12" t="s">
        <v>18</v>
      </c>
      <c r="C14" s="13">
        <v>-16877232100</v>
      </c>
      <c r="D14" s="200">
        <v>-20998255300</v>
      </c>
      <c r="E14" s="15"/>
      <c r="F14" s="18"/>
      <c r="G14" s="15"/>
      <c r="H14" s="6"/>
    </row>
    <row r="15" spans="1:8" ht="14.25" customHeight="1">
      <c r="A15" s="11" t="s">
        <v>19</v>
      </c>
      <c r="B15" s="12" t="s">
        <v>20</v>
      </c>
      <c r="C15" s="13">
        <f>-(2510236517+108109721)</f>
        <v>-2618346238</v>
      </c>
      <c r="D15" s="200">
        <f>-(2418669723+122123611)</f>
        <v>-2540793334</v>
      </c>
      <c r="E15" s="15"/>
      <c r="F15" s="18"/>
      <c r="G15" s="19"/>
      <c r="H15" s="6"/>
    </row>
    <row r="16" spans="1:8" ht="14.25" customHeight="1">
      <c r="A16" s="11" t="s">
        <v>21</v>
      </c>
      <c r="B16" s="12" t="s">
        <v>22</v>
      </c>
      <c r="C16" s="14">
        <v>-2536618633</v>
      </c>
      <c r="D16" s="201">
        <v>-1135741834</v>
      </c>
      <c r="E16" s="15"/>
      <c r="F16" s="17"/>
      <c r="H16" s="6"/>
    </row>
    <row r="17" spans="1:8" ht="14.25" customHeight="1">
      <c r="A17" s="11" t="s">
        <v>23</v>
      </c>
      <c r="B17" s="12" t="s">
        <v>24</v>
      </c>
      <c r="C17" s="13">
        <f>128565000+115750000+35023800+1594140000+75000000+48752100+137179769+440000+10010000</f>
        <v>2144860669</v>
      </c>
      <c r="D17" s="200">
        <f>239947600+131037000+9600000+1014800000+181142500+52533000+883285514</f>
        <v>2512345614</v>
      </c>
      <c r="E17" s="15"/>
      <c r="F17" s="17"/>
      <c r="H17" s="6"/>
    </row>
    <row r="18" spans="1:6" ht="14.25" customHeight="1">
      <c r="A18" s="11" t="s">
        <v>25</v>
      </c>
      <c r="B18" s="12" t="s">
        <v>26</v>
      </c>
      <c r="C18" s="13">
        <f>-(93336199+1680650100+1923653400+1926495900+1162714348+147660000+456264000+2129575986+141132826+3251600712+2628176897+62260000+299262000+812274743)</f>
        <v>-16715057111</v>
      </c>
      <c r="D18" s="200">
        <f>-(86695429+686278300+1341264000+1241420309+141600000+488492455+2068616950+6100000+152505136+79400000+3690560683+3206348855+315200000+41439938+638612176+683186399)</f>
        <v>-14867720630</v>
      </c>
      <c r="E18" s="15"/>
      <c r="F18" s="6"/>
    </row>
    <row r="19" spans="1:4" ht="14.25" customHeight="1">
      <c r="A19" s="20" t="s">
        <v>27</v>
      </c>
      <c r="B19" s="21">
        <v>20</v>
      </c>
      <c r="C19" s="22">
        <f>SUM(C12:C18)</f>
        <v>8316535764</v>
      </c>
      <c r="D19" s="23">
        <f>SUM(D12:D18)</f>
        <v>3702011938</v>
      </c>
    </row>
    <row r="20" spans="1:4" ht="9.75" customHeight="1">
      <c r="A20" s="24"/>
      <c r="B20" s="25"/>
      <c r="C20" s="26"/>
      <c r="D20" s="27"/>
    </row>
    <row r="21" spans="1:4" ht="14.25" customHeight="1">
      <c r="A21" s="20" t="s">
        <v>28</v>
      </c>
      <c r="B21" s="28"/>
      <c r="C21" s="29"/>
      <c r="D21" s="29"/>
    </row>
    <row r="22" spans="1:4" ht="14.25" customHeight="1">
      <c r="A22" s="11" t="s">
        <v>29</v>
      </c>
      <c r="B22" s="30">
        <v>21</v>
      </c>
      <c r="C22" s="31"/>
      <c r="D22" s="202">
        <f>-(68718184+21363636)</f>
        <v>-90081820</v>
      </c>
    </row>
    <row r="23" spans="1:4" ht="14.25" customHeight="1">
      <c r="A23" s="11" t="s">
        <v>30</v>
      </c>
      <c r="B23" s="30">
        <v>22</v>
      </c>
      <c r="C23" s="14"/>
      <c r="D23" s="201"/>
    </row>
    <row r="24" spans="1:4" ht="14.25" customHeight="1">
      <c r="A24" s="11" t="s">
        <v>31</v>
      </c>
      <c r="B24" s="30">
        <v>23</v>
      </c>
      <c r="C24" s="14"/>
      <c r="D24" s="201"/>
    </row>
    <row r="25" spans="1:4" ht="14.25" customHeight="1">
      <c r="A25" s="11" t="s">
        <v>32</v>
      </c>
      <c r="B25" s="30">
        <v>24</v>
      </c>
      <c r="C25" s="14"/>
      <c r="D25" s="201"/>
    </row>
    <row r="26" spans="1:4" ht="14.25" customHeight="1">
      <c r="A26" s="11" t="s">
        <v>33</v>
      </c>
      <c r="B26" s="30">
        <v>25</v>
      </c>
      <c r="C26" s="13"/>
      <c r="D26" s="200"/>
    </row>
    <row r="27" spans="1:4" ht="14.25" customHeight="1">
      <c r="A27" s="11" t="s">
        <v>34</v>
      </c>
      <c r="B27" s="30">
        <v>26</v>
      </c>
      <c r="C27" s="14">
        <f>2948597500-16000000</f>
        <v>2932597500</v>
      </c>
      <c r="D27" s="201"/>
    </row>
    <row r="28" spans="1:4" ht="14.25" customHeight="1">
      <c r="A28" s="11" t="s">
        <v>35</v>
      </c>
      <c r="B28" s="30">
        <v>27</v>
      </c>
      <c r="C28" s="14">
        <f>27295277+16000000</f>
        <v>43295277</v>
      </c>
      <c r="D28" s="201">
        <f>210000000+64573395</f>
        <v>274573395</v>
      </c>
    </row>
    <row r="29" spans="1:4" ht="14.25" customHeight="1">
      <c r="A29" s="32" t="s">
        <v>36</v>
      </c>
      <c r="B29" s="33">
        <v>30</v>
      </c>
      <c r="C29" s="34">
        <f>SUM(C22:C28)</f>
        <v>2975892777</v>
      </c>
      <c r="D29" s="34">
        <f>SUM(D22:D28)</f>
        <v>184491575</v>
      </c>
    </row>
    <row r="30" spans="1:4" ht="9.75" customHeight="1">
      <c r="A30" s="35"/>
      <c r="B30" s="36"/>
      <c r="C30" s="37"/>
      <c r="D30" s="37"/>
    </row>
    <row r="31" spans="1:4" ht="14.25" customHeight="1">
      <c r="A31" s="32" t="s">
        <v>37</v>
      </c>
      <c r="B31" s="38"/>
      <c r="C31" s="39"/>
      <c r="D31" s="39"/>
    </row>
    <row r="32" spans="1:4" ht="14.25" customHeight="1">
      <c r="A32" s="11" t="s">
        <v>38</v>
      </c>
      <c r="B32" s="30">
        <v>31</v>
      </c>
      <c r="C32" s="14"/>
      <c r="D32" s="201"/>
    </row>
    <row r="33" spans="1:4" ht="14.25" customHeight="1">
      <c r="A33" s="11" t="s">
        <v>39</v>
      </c>
      <c r="B33" s="30">
        <v>32</v>
      </c>
      <c r="C33" s="14"/>
      <c r="D33" s="201">
        <v>85100000000</v>
      </c>
    </row>
    <row r="34" spans="1:4" ht="14.25" customHeight="1">
      <c r="A34" s="11" t="s">
        <v>40</v>
      </c>
      <c r="B34" s="30">
        <v>33</v>
      </c>
      <c r="C34" s="14">
        <v>124741400000</v>
      </c>
      <c r="D34" s="201">
        <v>-89900000000</v>
      </c>
    </row>
    <row r="35" spans="1:4" ht="14.25" customHeight="1">
      <c r="A35" s="11" t="s">
        <v>41</v>
      </c>
      <c r="B35" s="30">
        <v>34</v>
      </c>
      <c r="C35" s="14">
        <v>-129869365000</v>
      </c>
      <c r="D35" s="201"/>
    </row>
    <row r="36" spans="1:4" ht="14.25" customHeight="1">
      <c r="A36" s="11" t="s">
        <v>42</v>
      </c>
      <c r="B36" s="30">
        <v>35</v>
      </c>
      <c r="C36" s="14"/>
      <c r="D36" s="201">
        <v>-3708977500</v>
      </c>
    </row>
    <row r="37" spans="1:4" ht="14.25" customHeight="1">
      <c r="A37" s="11" t="s">
        <v>43</v>
      </c>
      <c r="B37" s="30">
        <v>36</v>
      </c>
      <c r="C37" s="14">
        <f>-(3704632500+8320000)</f>
        <v>-3712952500</v>
      </c>
      <c r="D37" s="14"/>
    </row>
    <row r="38" spans="1:7" ht="14.25" customHeight="1">
      <c r="A38" s="40" t="s">
        <v>44</v>
      </c>
      <c r="B38" s="33">
        <v>40</v>
      </c>
      <c r="C38" s="23">
        <f>SUM(C32:C37)</f>
        <v>-8840917500</v>
      </c>
      <c r="D38" s="23">
        <f>SUM(D32:D37)</f>
        <v>-8508977500</v>
      </c>
      <c r="G38" s="59"/>
    </row>
    <row r="39" spans="1:4" ht="9.75" customHeight="1">
      <c r="A39" s="35"/>
      <c r="B39" s="36"/>
      <c r="C39" s="23"/>
      <c r="D39" s="41"/>
    </row>
    <row r="40" spans="1:4" ht="14.25" customHeight="1">
      <c r="A40" s="32" t="s">
        <v>45</v>
      </c>
      <c r="B40" s="33">
        <v>50</v>
      </c>
      <c r="C40" s="23">
        <f>C19+C29+C38</f>
        <v>2451511041</v>
      </c>
      <c r="D40" s="23">
        <f>D19+D29+D38</f>
        <v>-4622473987</v>
      </c>
    </row>
    <row r="41" spans="1:7" ht="14.25" customHeight="1">
      <c r="A41" s="32" t="s">
        <v>46</v>
      </c>
      <c r="B41" s="33">
        <v>60</v>
      </c>
      <c r="C41" s="23">
        <v>6071988999</v>
      </c>
      <c r="D41" s="23">
        <f>235883900+14356755554</f>
        <v>14592639454</v>
      </c>
      <c r="E41" s="42"/>
      <c r="F41" s="43">
        <v>111</v>
      </c>
      <c r="G41" s="44">
        <v>565051700</v>
      </c>
    </row>
    <row r="42" spans="1:7" ht="14.25" customHeight="1">
      <c r="A42" s="45" t="s">
        <v>47</v>
      </c>
      <c r="B42" s="30">
        <v>61</v>
      </c>
      <c r="C42" s="46"/>
      <c r="D42" s="46"/>
      <c r="F42" s="43">
        <v>112</v>
      </c>
      <c r="G42" s="44">
        <v>7958448340</v>
      </c>
    </row>
    <row r="43" spans="1:7" ht="14.25" customHeight="1">
      <c r="A43" s="47" t="s">
        <v>48</v>
      </c>
      <c r="B43" s="48">
        <v>70</v>
      </c>
      <c r="C43" s="197">
        <f>C40+C41</f>
        <v>8523500040</v>
      </c>
      <c r="D43" s="49">
        <f>D40+D41</f>
        <v>9970165467</v>
      </c>
      <c r="E43" s="42"/>
      <c r="F43" s="50" t="s">
        <v>244</v>
      </c>
      <c r="G43" s="51">
        <f>G41+G42</f>
        <v>8523500040</v>
      </c>
    </row>
    <row r="44" spans="1:3" ht="7.5" customHeight="1">
      <c r="A44" s="52"/>
      <c r="B44" s="52"/>
      <c r="C44" s="53"/>
    </row>
    <row r="45" spans="1:7" ht="16.5">
      <c r="A45" s="225" t="s">
        <v>254</v>
      </c>
      <c r="B45" s="225"/>
      <c r="C45" s="225"/>
      <c r="D45" s="225"/>
      <c r="E45" s="54"/>
      <c r="F45" s="55" t="s">
        <v>49</v>
      </c>
      <c r="G45" s="196">
        <f>C43-G43</f>
        <v>0</v>
      </c>
    </row>
    <row r="46" spans="1:5" ht="9.75" customHeight="1">
      <c r="A46" s="56"/>
      <c r="B46" s="56"/>
      <c r="C46" s="56"/>
      <c r="D46" s="56"/>
      <c r="E46" s="57"/>
    </row>
    <row r="47" spans="1:5" ht="15">
      <c r="A47" s="204" t="s">
        <v>218</v>
      </c>
      <c r="B47" s="204"/>
      <c r="C47" s="204"/>
      <c r="D47" s="204"/>
      <c r="E47" s="54"/>
    </row>
    <row r="48" spans="1:4" ht="18" customHeight="1">
      <c r="A48" s="181"/>
      <c r="B48" s="181"/>
      <c r="C48" s="181"/>
      <c r="D48" s="58"/>
    </row>
    <row r="49" spans="1:5" ht="18" customHeight="1">
      <c r="A49" s="181"/>
      <c r="B49" s="181"/>
      <c r="C49" s="182"/>
      <c r="D49" s="60"/>
      <c r="E49" s="61"/>
    </row>
    <row r="50" spans="1:5" ht="18" customHeight="1">
      <c r="A50" s="181"/>
      <c r="B50" s="181"/>
      <c r="C50" s="181"/>
      <c r="D50" s="181"/>
      <c r="E50" s="62"/>
    </row>
    <row r="51" spans="1:4" ht="18" customHeight="1">
      <c r="A51" s="181"/>
      <c r="B51" s="181"/>
      <c r="C51" s="181"/>
      <c r="D51" s="181"/>
    </row>
    <row r="52" spans="1:4" ht="15">
      <c r="A52" s="204" t="s">
        <v>225</v>
      </c>
      <c r="B52" s="204"/>
      <c r="C52" s="204"/>
      <c r="D52" s="204"/>
    </row>
    <row r="53" spans="1:4" ht="12.75">
      <c r="A53" s="181"/>
      <c r="B53" s="181"/>
      <c r="C53" s="181"/>
      <c r="D53" s="63"/>
    </row>
    <row r="54" spans="3:4" ht="12.75">
      <c r="C54" s="63"/>
      <c r="D54" s="64"/>
    </row>
    <row r="55" ht="12.75">
      <c r="C55" s="63"/>
    </row>
  </sheetData>
  <sheetProtection/>
  <mergeCells count="13">
    <mergeCell ref="A52:D52"/>
    <mergeCell ref="A6:D6"/>
    <mergeCell ref="A7:D7"/>
    <mergeCell ref="A8:D8"/>
    <mergeCell ref="A9:A10"/>
    <mergeCell ref="B9:B10"/>
    <mergeCell ref="C9:D9"/>
    <mergeCell ref="B1:D1"/>
    <mergeCell ref="B2:D2"/>
    <mergeCell ref="B3:D3"/>
    <mergeCell ref="A5:D5"/>
    <mergeCell ref="A45:D45"/>
    <mergeCell ref="A47:D47"/>
  </mergeCells>
  <printOptions/>
  <pageMargins left="0.5" right="0.35" top="0.5" bottom="0.5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1">
      <selection activeCell="G27" sqref="G27"/>
    </sheetView>
  </sheetViews>
  <sheetFormatPr defaultColWidth="9.140625" defaultRowHeight="18.75" customHeight="1"/>
  <cols>
    <col min="1" max="1" width="31.00390625" style="65" customWidth="1"/>
    <col min="2" max="2" width="19.28125" style="65" customWidth="1"/>
    <col min="3" max="3" width="18.8515625" style="65" customWidth="1"/>
    <col min="4" max="4" width="19.28125" style="65" customWidth="1"/>
    <col min="5" max="5" width="18.8515625" style="65" customWidth="1"/>
    <col min="6" max="6" width="17.00390625" style="65" customWidth="1"/>
    <col min="7" max="7" width="18.7109375" style="65" customWidth="1"/>
    <col min="8" max="8" width="19.421875" style="65" customWidth="1"/>
    <col min="9" max="16384" width="9.140625" style="65" customWidth="1"/>
  </cols>
  <sheetData>
    <row r="1" spans="1:7" ht="18.75" customHeight="1">
      <c r="A1" s="204" t="s">
        <v>226</v>
      </c>
      <c r="B1" s="204"/>
      <c r="C1" s="204"/>
      <c r="D1" s="204"/>
      <c r="E1" s="204"/>
      <c r="F1" s="204"/>
      <c r="G1" s="204"/>
    </row>
    <row r="2" ht="18.75" customHeight="1">
      <c r="B2" s="66"/>
    </row>
    <row r="3" spans="1:7" ht="30" customHeight="1">
      <c r="A3" s="67" t="s">
        <v>50</v>
      </c>
      <c r="B3" s="68" t="s">
        <v>51</v>
      </c>
      <c r="C3" s="67" t="s">
        <v>52</v>
      </c>
      <c r="D3" s="68" t="s">
        <v>53</v>
      </c>
      <c r="E3" s="68" t="s">
        <v>54</v>
      </c>
      <c r="F3" s="67" t="s">
        <v>55</v>
      </c>
      <c r="G3" s="67" t="s">
        <v>56</v>
      </c>
    </row>
    <row r="4" spans="1:7" ht="17.25" customHeight="1">
      <c r="A4" s="69" t="s">
        <v>57</v>
      </c>
      <c r="B4" s="70"/>
      <c r="C4" s="70"/>
      <c r="D4" s="70"/>
      <c r="E4" s="70"/>
      <c r="F4" s="70"/>
      <c r="G4" s="70"/>
    </row>
    <row r="5" spans="1:8" ht="17.25" customHeight="1">
      <c r="A5" s="71" t="s">
        <v>58</v>
      </c>
      <c r="B5" s="72">
        <v>20826782613</v>
      </c>
      <c r="C5" s="72">
        <v>79836457694</v>
      </c>
      <c r="D5" s="72">
        <v>6060741357</v>
      </c>
      <c r="E5" s="72">
        <v>440742182</v>
      </c>
      <c r="F5" s="72">
        <v>0</v>
      </c>
      <c r="G5" s="72">
        <f>SUM(B5:F5)</f>
        <v>107164723846</v>
      </c>
      <c r="H5" s="73"/>
    </row>
    <row r="6" spans="1:8" ht="17.25" customHeight="1">
      <c r="A6" s="71" t="s">
        <v>59</v>
      </c>
      <c r="B6" s="74">
        <f>SUM(B8:B10)</f>
        <v>177989191</v>
      </c>
      <c r="C6" s="74">
        <f>SUM(C8:C10)</f>
        <v>0</v>
      </c>
      <c r="D6" s="74">
        <f>SUM(D8:D10)</f>
        <v>0</v>
      </c>
      <c r="E6" s="74">
        <f>E8+E9</f>
        <v>31534000</v>
      </c>
      <c r="F6" s="74">
        <f>F8+F9</f>
        <v>0</v>
      </c>
      <c r="G6" s="74">
        <f>B6+C6+D6+E6+F6</f>
        <v>209523191</v>
      </c>
      <c r="H6" s="66"/>
    </row>
    <row r="7" spans="1:7" ht="17.25" customHeight="1">
      <c r="A7" s="75" t="s">
        <v>60</v>
      </c>
      <c r="B7" s="76"/>
      <c r="C7" s="76"/>
      <c r="D7" s="76"/>
      <c r="E7" s="77"/>
      <c r="F7" s="78"/>
      <c r="G7" s="74"/>
    </row>
    <row r="8" spans="1:8" ht="17.25" customHeight="1">
      <c r="A8" s="79" t="s">
        <v>61</v>
      </c>
      <c r="B8" s="80"/>
      <c r="C8" s="76">
        <v>0</v>
      </c>
      <c r="D8" s="76"/>
      <c r="E8" s="81">
        <v>31534000</v>
      </c>
      <c r="F8" s="77"/>
      <c r="G8" s="80">
        <f>B8+C8+D8+E8+F8</f>
        <v>31534000</v>
      </c>
      <c r="H8" s="73"/>
    </row>
    <row r="9" spans="1:7" ht="17.25" customHeight="1">
      <c r="A9" s="79" t="s">
        <v>62</v>
      </c>
      <c r="B9" s="80">
        <v>177989191</v>
      </c>
      <c r="C9" s="76"/>
      <c r="D9" s="76"/>
      <c r="E9" s="77"/>
      <c r="F9" s="77"/>
      <c r="G9" s="80">
        <f>B9+C9+D9+E9+F9</f>
        <v>177989191</v>
      </c>
    </row>
    <row r="10" spans="1:7" ht="17.25" customHeight="1">
      <c r="A10" s="79" t="s">
        <v>63</v>
      </c>
      <c r="B10" s="80"/>
      <c r="C10" s="76"/>
      <c r="D10" s="82"/>
      <c r="E10" s="77"/>
      <c r="F10" s="77"/>
      <c r="G10" s="80"/>
    </row>
    <row r="11" spans="1:8" ht="17.25" customHeight="1">
      <c r="A11" s="71" t="s">
        <v>64</v>
      </c>
      <c r="B11" s="74">
        <f>SUM(B13:B16)</f>
        <v>306352017</v>
      </c>
      <c r="C11" s="74">
        <f>SUM(C13:C16)</f>
        <v>385740486</v>
      </c>
      <c r="D11" s="74">
        <f>SUM(D13:D16)</f>
        <v>0</v>
      </c>
      <c r="E11" s="74">
        <f>SUM(E13:E16)</f>
        <v>0</v>
      </c>
      <c r="F11" s="74">
        <f>SUM(F13:F16)</f>
        <v>0</v>
      </c>
      <c r="G11" s="74">
        <f>B11+C11+D11+E11+F11</f>
        <v>692092503</v>
      </c>
      <c r="H11" s="73"/>
    </row>
    <row r="12" spans="1:7" ht="17.25" customHeight="1">
      <c r="A12" s="75" t="s">
        <v>65</v>
      </c>
      <c r="B12" s="76"/>
      <c r="C12" s="76"/>
      <c r="D12" s="76"/>
      <c r="E12" s="77"/>
      <c r="F12" s="78"/>
      <c r="G12" s="74"/>
    </row>
    <row r="13" spans="1:7" ht="17.25" customHeight="1">
      <c r="A13" s="78" t="s">
        <v>66</v>
      </c>
      <c r="B13" s="76"/>
      <c r="C13" s="76"/>
      <c r="D13" s="76"/>
      <c r="E13" s="76"/>
      <c r="F13" s="78"/>
      <c r="G13" s="76">
        <f>B13+C13+D13+E13+F13</f>
        <v>0</v>
      </c>
    </row>
    <row r="14" spans="1:7" ht="17.25" customHeight="1">
      <c r="A14" s="78" t="s">
        <v>67</v>
      </c>
      <c r="B14" s="76"/>
      <c r="C14" s="76"/>
      <c r="D14" s="76"/>
      <c r="E14" s="77"/>
      <c r="F14" s="78"/>
      <c r="G14" s="74"/>
    </row>
    <row r="15" spans="1:7" ht="17.25" customHeight="1">
      <c r="A15" s="78" t="s">
        <v>68</v>
      </c>
      <c r="B15" s="76"/>
      <c r="C15" s="76"/>
      <c r="D15" s="76"/>
      <c r="E15" s="77"/>
      <c r="F15" s="78"/>
      <c r="G15" s="74"/>
    </row>
    <row r="16" spans="1:7" ht="17.25" customHeight="1">
      <c r="A16" s="78" t="s">
        <v>69</v>
      </c>
      <c r="B16" s="76">
        <v>306352017</v>
      </c>
      <c r="C16" s="80">
        <v>385740486</v>
      </c>
      <c r="D16" s="76"/>
      <c r="E16" s="81"/>
      <c r="F16" s="78"/>
      <c r="G16" s="74"/>
    </row>
    <row r="17" spans="1:8" ht="17.25" customHeight="1">
      <c r="A17" s="83" t="s">
        <v>70</v>
      </c>
      <c r="B17" s="72">
        <f>B5+B6-B11</f>
        <v>20698419787</v>
      </c>
      <c r="C17" s="72">
        <f>C5+C6-C11</f>
        <v>79450717208</v>
      </c>
      <c r="D17" s="72">
        <f>D5+D6-D11</f>
        <v>6060741357</v>
      </c>
      <c r="E17" s="72">
        <f>E5+E6-E11</f>
        <v>472276182</v>
      </c>
      <c r="F17" s="72">
        <f>F5+F6-F11</f>
        <v>0</v>
      </c>
      <c r="G17" s="72">
        <f>SUM(B17:F17)</f>
        <v>106682154534</v>
      </c>
      <c r="H17" s="73"/>
    </row>
    <row r="18" spans="1:7" ht="17.25" customHeight="1">
      <c r="A18" s="69" t="s">
        <v>71</v>
      </c>
      <c r="B18" s="76"/>
      <c r="C18" s="76"/>
      <c r="D18" s="76"/>
      <c r="E18" s="77"/>
      <c r="F18" s="84"/>
      <c r="G18" s="74"/>
    </row>
    <row r="19" spans="1:8" ht="17.25" customHeight="1">
      <c r="A19" s="71" t="s">
        <v>72</v>
      </c>
      <c r="B19" s="72">
        <v>13541098097</v>
      </c>
      <c r="C19" s="72">
        <v>58812566478</v>
      </c>
      <c r="D19" s="72">
        <v>2754513059</v>
      </c>
      <c r="E19" s="72">
        <v>132339694</v>
      </c>
      <c r="F19" s="72">
        <v>0</v>
      </c>
      <c r="G19" s="72">
        <f>SUM(B19:F19)</f>
        <v>75240517328</v>
      </c>
      <c r="H19" s="73"/>
    </row>
    <row r="20" spans="1:7" ht="17.25" customHeight="1">
      <c r="A20" s="85" t="s">
        <v>73</v>
      </c>
      <c r="B20" s="86">
        <v>1284137377</v>
      </c>
      <c r="C20" s="86">
        <v>5077017481</v>
      </c>
      <c r="D20" s="86">
        <v>623826909</v>
      </c>
      <c r="E20" s="86">
        <v>60027335</v>
      </c>
      <c r="F20" s="86"/>
      <c r="G20" s="86">
        <f>B20+C20+D20+E20+F20</f>
        <v>7045009102</v>
      </c>
    </row>
    <row r="21" spans="1:7" ht="17.25" customHeight="1">
      <c r="A21" s="85" t="s">
        <v>74</v>
      </c>
      <c r="B21" s="86">
        <v>0</v>
      </c>
      <c r="C21" s="86">
        <v>0</v>
      </c>
      <c r="D21" s="86"/>
      <c r="E21" s="86">
        <v>0</v>
      </c>
      <c r="F21" s="86"/>
      <c r="G21" s="86"/>
    </row>
    <row r="22" spans="1:8" ht="17.25" customHeight="1">
      <c r="A22" s="71" t="s">
        <v>75</v>
      </c>
      <c r="B22" s="74">
        <f>SUM(B24:B26)</f>
        <v>306352017</v>
      </c>
      <c r="C22" s="74">
        <f>SUM(C24:C26)</f>
        <v>350144486</v>
      </c>
      <c r="D22" s="74">
        <f>SUM(D24:D26)</f>
        <v>0</v>
      </c>
      <c r="E22" s="74">
        <f>SUM(E24:E26)</f>
        <v>0</v>
      </c>
      <c r="F22" s="74">
        <f>SUM(F24:F26)</f>
        <v>0</v>
      </c>
      <c r="G22" s="86">
        <f>B22+C22+D22+E22+F22</f>
        <v>656496503</v>
      </c>
      <c r="H22" s="73"/>
    </row>
    <row r="23" spans="1:8" ht="17.25" customHeight="1">
      <c r="A23" s="75" t="s">
        <v>60</v>
      </c>
      <c r="B23" s="76"/>
      <c r="C23" s="76"/>
      <c r="D23" s="76"/>
      <c r="E23" s="76"/>
      <c r="F23" s="76"/>
      <c r="G23" s="80"/>
      <c r="H23" s="73"/>
    </row>
    <row r="24" spans="1:8" ht="17.25" customHeight="1">
      <c r="A24" s="78" t="s">
        <v>68</v>
      </c>
      <c r="B24" s="76"/>
      <c r="C24" s="76"/>
      <c r="D24" s="76"/>
      <c r="E24" s="76"/>
      <c r="F24" s="76"/>
      <c r="G24" s="80"/>
      <c r="H24" s="73"/>
    </row>
    <row r="25" spans="1:8" ht="17.25" customHeight="1">
      <c r="A25" s="78" t="s">
        <v>76</v>
      </c>
      <c r="B25" s="76"/>
      <c r="C25" s="76"/>
      <c r="D25" s="76"/>
      <c r="E25" s="76"/>
      <c r="F25" s="76"/>
      <c r="G25" s="76">
        <f>B25+C25+D25+E25+F25</f>
        <v>0</v>
      </c>
      <c r="H25" s="73"/>
    </row>
    <row r="26" spans="1:8" ht="17.25" customHeight="1">
      <c r="A26" s="78" t="s">
        <v>69</v>
      </c>
      <c r="B26" s="76">
        <v>306352017</v>
      </c>
      <c r="C26" s="76">
        <v>350144486</v>
      </c>
      <c r="D26" s="76"/>
      <c r="E26" s="76"/>
      <c r="F26" s="76"/>
      <c r="G26" s="76">
        <f>B26+C26+D26+E26+F26</f>
        <v>656496503</v>
      </c>
      <c r="H26" s="73"/>
    </row>
    <row r="27" spans="1:8" ht="17.25" customHeight="1">
      <c r="A27" s="71" t="s">
        <v>70</v>
      </c>
      <c r="B27" s="72">
        <f>B19+B20+B21-B22</f>
        <v>14518883457</v>
      </c>
      <c r="C27" s="72">
        <f>C19+C20+C21-C22</f>
        <v>63539439473</v>
      </c>
      <c r="D27" s="72">
        <f>D19+D20+D21-D22</f>
        <v>3378339968</v>
      </c>
      <c r="E27" s="72">
        <f>E19+E20+E21-E22</f>
        <v>192367029</v>
      </c>
      <c r="F27" s="72">
        <f>F19+F20+F21-F22</f>
        <v>0</v>
      </c>
      <c r="G27" s="72">
        <f>SUM(B27:F27)</f>
        <v>81629029927</v>
      </c>
      <c r="H27" s="73"/>
    </row>
    <row r="28" spans="1:8" ht="17.25" customHeight="1">
      <c r="A28" s="87" t="s">
        <v>77</v>
      </c>
      <c r="B28" s="76"/>
      <c r="C28" s="76"/>
      <c r="D28" s="76"/>
      <c r="E28" s="77"/>
      <c r="F28" s="78"/>
      <c r="G28" s="74"/>
      <c r="H28" s="73"/>
    </row>
    <row r="29" spans="1:8" ht="17.25" customHeight="1">
      <c r="A29" s="71" t="s">
        <v>78</v>
      </c>
      <c r="B29" s="74">
        <f>B5-B19</f>
        <v>7285684516</v>
      </c>
      <c r="C29" s="74">
        <f>C5-C19</f>
        <v>21023891216</v>
      </c>
      <c r="D29" s="74">
        <f>D5-D19</f>
        <v>3306228298</v>
      </c>
      <c r="E29" s="74">
        <f>E5-E19</f>
        <v>308402488</v>
      </c>
      <c r="F29" s="74">
        <f>F5-F19</f>
        <v>0</v>
      </c>
      <c r="G29" s="74">
        <f>B29+C29+D29+E29+F29</f>
        <v>31924206518</v>
      </c>
      <c r="H29" s="73"/>
    </row>
    <row r="30" spans="1:8" ht="17.25" customHeight="1">
      <c r="A30" s="88" t="s">
        <v>79</v>
      </c>
      <c r="B30" s="89">
        <f>B17-B27</f>
        <v>6179536330</v>
      </c>
      <c r="C30" s="89">
        <f>C17-C27</f>
        <v>15911277735</v>
      </c>
      <c r="D30" s="89">
        <f>D17-D27</f>
        <v>2682401389</v>
      </c>
      <c r="E30" s="89">
        <f>E17-E27</f>
        <v>279909153</v>
      </c>
      <c r="F30" s="89">
        <f>F17-F27</f>
        <v>0</v>
      </c>
      <c r="G30" s="90">
        <f>B30+C30+D30+E30+F30</f>
        <v>25053124607</v>
      </c>
      <c r="H30" s="73"/>
    </row>
    <row r="31" spans="1:8" ht="18.75" customHeight="1">
      <c r="A31" s="91"/>
      <c r="B31" s="92"/>
      <c r="C31" s="92"/>
      <c r="D31" s="92"/>
      <c r="E31" s="92"/>
      <c r="F31" s="92"/>
      <c r="G31" s="92"/>
      <c r="H31" s="73"/>
    </row>
    <row r="32" spans="1:7" ht="18.75" customHeight="1">
      <c r="A32" s="234"/>
      <c r="B32" s="235"/>
      <c r="C32" s="235"/>
      <c r="D32" s="235"/>
      <c r="E32" s="235"/>
      <c r="F32" s="235"/>
      <c r="G32" s="235"/>
    </row>
    <row r="33" spans="1:7" ht="18.75" customHeight="1">
      <c r="A33" s="236"/>
      <c r="B33" s="236"/>
      <c r="C33" s="236"/>
      <c r="D33" s="236"/>
      <c r="E33" s="236"/>
      <c r="F33" s="236"/>
      <c r="G33" s="236"/>
    </row>
  </sheetData>
  <sheetProtection/>
  <mergeCells count="3">
    <mergeCell ref="A1:G1"/>
    <mergeCell ref="A32:G32"/>
    <mergeCell ref="A33:G33"/>
  </mergeCells>
  <printOptions/>
  <pageMargins left="0.35" right="0.35" top="0.5" bottom="0.5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25"/>
  <sheetViews>
    <sheetView zoomScalePageLayoutView="0" workbookViewId="0" topLeftCell="A1">
      <selection activeCell="B11" sqref="B11"/>
    </sheetView>
  </sheetViews>
  <sheetFormatPr defaultColWidth="50.28125" defaultRowHeight="12.75"/>
  <cols>
    <col min="1" max="2" width="50.28125" style="65" customWidth="1"/>
    <col min="3" max="3" width="17.7109375" style="65" customWidth="1"/>
    <col min="4" max="16384" width="50.28125" style="65" customWidth="1"/>
  </cols>
  <sheetData>
    <row r="2" spans="1:2" ht="19.5" customHeight="1">
      <c r="A2" s="187" t="s">
        <v>238</v>
      </c>
      <c r="B2" s="187"/>
    </row>
    <row r="3" ht="15">
      <c r="B3" s="184"/>
    </row>
    <row r="4" spans="1:2" ht="15">
      <c r="A4" s="180" t="s">
        <v>237</v>
      </c>
      <c r="B4" s="184" t="s">
        <v>228</v>
      </c>
    </row>
    <row r="5" spans="1:2" ht="19.5" customHeight="1">
      <c r="A5" s="65" t="s">
        <v>227</v>
      </c>
      <c r="B5" s="185">
        <v>6050588036</v>
      </c>
    </row>
    <row r="6" spans="1:2" ht="19.5" customHeight="1">
      <c r="A6" s="65" t="s">
        <v>229</v>
      </c>
      <c r="B6" s="185">
        <f>SUM(B7:B9)</f>
        <v>133238485</v>
      </c>
    </row>
    <row r="7" spans="1:6" ht="19.5" customHeight="1">
      <c r="A7" s="190" t="s">
        <v>239</v>
      </c>
      <c r="B7" s="191">
        <v>37238485</v>
      </c>
      <c r="C7" s="186"/>
      <c r="D7" s="186"/>
      <c r="E7" s="186"/>
      <c r="F7" s="186"/>
    </row>
    <row r="8" spans="1:6" ht="19.5" customHeight="1">
      <c r="A8" s="190" t="s">
        <v>230</v>
      </c>
      <c r="B8" s="191"/>
      <c r="C8" s="186"/>
      <c r="D8" s="186"/>
      <c r="E8" s="186"/>
      <c r="F8" s="186"/>
    </row>
    <row r="9" spans="1:6" ht="19.5" customHeight="1">
      <c r="A9" s="190" t="s">
        <v>231</v>
      </c>
      <c r="B9" s="191">
        <f>48000000*2</f>
        <v>96000000</v>
      </c>
      <c r="C9" s="186"/>
      <c r="D9" s="186"/>
      <c r="E9" s="186"/>
      <c r="F9" s="186"/>
    </row>
    <row r="10" spans="1:2" ht="19.5" customHeight="1">
      <c r="A10" s="65" t="s">
        <v>232</v>
      </c>
      <c r="B10" s="185">
        <f>B11</f>
        <v>16000000</v>
      </c>
    </row>
    <row r="11" spans="1:3" ht="19.5" customHeight="1">
      <c r="A11" s="190" t="s">
        <v>233</v>
      </c>
      <c r="B11" s="191">
        <v>16000000</v>
      </c>
      <c r="C11" s="186"/>
    </row>
    <row r="12" spans="1:2" ht="19.5" customHeight="1">
      <c r="A12" s="65" t="s">
        <v>234</v>
      </c>
      <c r="B12" s="185">
        <f>B5+B6-B10</f>
        <v>6167826521</v>
      </c>
    </row>
    <row r="13" spans="1:2" ht="19.5" customHeight="1">
      <c r="A13" s="65" t="s">
        <v>235</v>
      </c>
      <c r="B13" s="188">
        <v>0.22</v>
      </c>
    </row>
    <row r="14" spans="1:3" ht="19.5" customHeight="1">
      <c r="A14" s="65" t="s">
        <v>236</v>
      </c>
      <c r="B14" s="185">
        <f>B12*B13</f>
        <v>1356921834.6200001</v>
      </c>
      <c r="C14" s="185"/>
    </row>
    <row r="15" spans="1:3" ht="19.5" customHeight="1">
      <c r="A15" s="65" t="s">
        <v>240</v>
      </c>
      <c r="B15" s="185">
        <v>600438117</v>
      </c>
      <c r="C15" s="185"/>
    </row>
    <row r="16" spans="1:3" ht="19.5" customHeight="1">
      <c r="A16" s="180" t="s">
        <v>241</v>
      </c>
      <c r="B16" s="192">
        <f>B14-B15</f>
        <v>756483717.6200001</v>
      </c>
      <c r="C16" s="185"/>
    </row>
    <row r="17" spans="2:3" ht="19.5" customHeight="1">
      <c r="B17" s="185"/>
      <c r="C17" s="185"/>
    </row>
    <row r="18" spans="2:3" ht="19.5" customHeight="1">
      <c r="B18" s="185"/>
      <c r="C18" s="185"/>
    </row>
    <row r="19" spans="2:3" ht="19.5" customHeight="1">
      <c r="B19" s="185"/>
      <c r="C19" s="189"/>
    </row>
    <row r="20" spans="2:3" ht="19.5" customHeight="1">
      <c r="B20" s="185"/>
      <c r="C20" s="185"/>
    </row>
    <row r="21" spans="2:3" ht="19.5" customHeight="1">
      <c r="B21" s="185"/>
      <c r="C21" s="185"/>
    </row>
    <row r="22" spans="2:3" ht="19.5" customHeight="1">
      <c r="B22" s="185"/>
      <c r="C22" s="185"/>
    </row>
    <row r="23" spans="2:3" ht="14.25">
      <c r="B23" s="185"/>
      <c r="C23" s="185"/>
    </row>
    <row r="24" spans="2:3" ht="14.25">
      <c r="B24" s="185"/>
      <c r="C24" s="185"/>
    </row>
    <row r="25" ht="14.25">
      <c r="C25" s="18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 8 64BIT</cp:lastModifiedBy>
  <cp:lastPrinted>2014-10-13T02:52:59Z</cp:lastPrinted>
  <dcterms:created xsi:type="dcterms:W3CDTF">2012-04-16T07:30:54Z</dcterms:created>
  <dcterms:modified xsi:type="dcterms:W3CDTF">2014-10-14T00:43:46Z</dcterms:modified>
  <cp:category/>
  <cp:version/>
  <cp:contentType/>
  <cp:contentStatus/>
</cp:coreProperties>
</file>